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charts/chart3.xml" ContentType="application/vnd.openxmlformats-officedocument.drawingml.chart+xml"/>
  <Override PartName="/xl/theme/themeOverride3.xml" ContentType="application/vnd.openxmlformats-officedocument.themeOverride+xml"/>
  <Override PartName="/xl/charts/chart4.xml" ContentType="application/vnd.openxmlformats-officedocument.drawingml.chart+xml"/>
  <Override PartName="/xl/theme/themeOverride4.xml" ContentType="application/vnd.openxmlformats-officedocument.themeOverride+xml"/>
  <Override PartName="/xl/charts/chart5.xml" ContentType="application/vnd.openxmlformats-officedocument.drawingml.chart+xml"/>
  <Override PartName="/xl/theme/themeOverride5.xml" ContentType="application/vnd.openxmlformats-officedocument.themeOverride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6.xml" ContentType="application/vnd.openxmlformats-officedocument.themeOverride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7.xml" ContentType="application/vnd.openxmlformats-officedocument.themeOverrid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8.xml" ContentType="application/vnd.openxmlformats-officedocument.themeOverride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C:\Users\Admin1\Dropbox\dossier_dga\DGB\dgb_site\suivi de l'execution du budget\EFFECTIF &amp; MASSE SALARIALE\"/>
    </mc:Choice>
  </mc:AlternateContent>
  <xr:revisionPtr revIDLastSave="0" documentId="13_ncr:1_{7D070193-7844-4D84-91B7-F0AC23AD3641}" xr6:coauthVersionLast="47" xr6:coauthVersionMax="47" xr10:uidLastSave="{00000000-0000-0000-0000-000000000000}"/>
  <bookViews>
    <workbookView xWindow="-28920" yWindow="-1995" windowWidth="29040" windowHeight="15720" xr2:uid="{7166ABA8-613C-4E68-9094-628362922359}"/>
  </bookViews>
  <sheets>
    <sheet name="Tabulation 1" sheetId="2" r:id="rId1"/>
    <sheet name="Eff &amp; Masse sal Août 24 vs 25" sheetId="3" r:id="rId2"/>
    <sheet name="Ev.Pens par catégorie Excel" sheetId="1" r:id="rId3"/>
  </sheets>
  <externalReferences>
    <externalReference r:id="rId4"/>
  </externalReferences>
  <definedNames>
    <definedName name="_xlnm.Print_Area" localSheetId="0">'Tabulation 1'!$A$1:$O$143</definedName>
    <definedName name="_xlnm.Print_Titles" localSheetId="1">'Eff &amp; Masse sal Août 24 vs 25'!$2:$7</definedName>
    <definedName name="_xlnm.Print_Titles" localSheetId="2">'Ev.Pens par catégorie Excel'!$1:$4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62" i="3" l="1"/>
  <c r="I161" i="3" s="1"/>
  <c r="E162" i="3"/>
  <c r="E161" i="3" s="1"/>
  <c r="H161" i="3"/>
  <c r="G161" i="3"/>
  <c r="D161" i="3"/>
  <c r="D160" i="3" s="1"/>
  <c r="C161" i="3"/>
  <c r="C160" i="3" s="1"/>
  <c r="H160" i="3"/>
  <c r="G160" i="3"/>
  <c r="I159" i="3"/>
  <c r="J159" i="3" s="1"/>
  <c r="F159" i="3"/>
  <c r="E159" i="3"/>
  <c r="E158" i="3" s="1"/>
  <c r="I158" i="3"/>
  <c r="I157" i="3" s="1"/>
  <c r="H158" i="3"/>
  <c r="H157" i="3" s="1"/>
  <c r="G158" i="3"/>
  <c r="G157" i="3" s="1"/>
  <c r="D158" i="3"/>
  <c r="C158" i="3"/>
  <c r="D157" i="3"/>
  <c r="C157" i="3"/>
  <c r="I156" i="3"/>
  <c r="J156" i="3" s="1"/>
  <c r="E156" i="3"/>
  <c r="F156" i="3" s="1"/>
  <c r="I155" i="3"/>
  <c r="J155" i="3" s="1"/>
  <c r="H155" i="3"/>
  <c r="G155" i="3"/>
  <c r="E155" i="3"/>
  <c r="F155" i="3" s="1"/>
  <c r="D155" i="3"/>
  <c r="C155" i="3"/>
  <c r="I154" i="3"/>
  <c r="J154" i="3" s="1"/>
  <c r="E154" i="3"/>
  <c r="F154" i="3" s="1"/>
  <c r="I153" i="3"/>
  <c r="I152" i="3" s="1"/>
  <c r="H153" i="3"/>
  <c r="H152" i="3" s="1"/>
  <c r="G153" i="3"/>
  <c r="G152" i="3" s="1"/>
  <c r="E153" i="3"/>
  <c r="E152" i="3" s="1"/>
  <c r="D153" i="3"/>
  <c r="D152" i="3" s="1"/>
  <c r="C153" i="3"/>
  <c r="C152" i="3" s="1"/>
  <c r="I151" i="3"/>
  <c r="I150" i="3" s="1"/>
  <c r="E151" i="3"/>
  <c r="E150" i="3" s="1"/>
  <c r="H150" i="3"/>
  <c r="G150" i="3"/>
  <c r="D150" i="3"/>
  <c r="D149" i="3" s="1"/>
  <c r="D148" i="3" s="1"/>
  <c r="D163" i="3" s="1"/>
  <c r="C150" i="3"/>
  <c r="C149" i="3" s="1"/>
  <c r="H149" i="3"/>
  <c r="G149" i="3"/>
  <c r="I147" i="3"/>
  <c r="J147" i="3" s="1"/>
  <c r="E147" i="3"/>
  <c r="F147" i="3" s="1"/>
  <c r="I146" i="3"/>
  <c r="J146" i="3" s="1"/>
  <c r="F146" i="3"/>
  <c r="E146" i="3"/>
  <c r="I145" i="3"/>
  <c r="I143" i="3" s="1"/>
  <c r="E145" i="3"/>
  <c r="E143" i="3" s="1"/>
  <c r="I144" i="3"/>
  <c r="J144" i="3" s="1"/>
  <c r="E144" i="3"/>
  <c r="F144" i="3" s="1"/>
  <c r="H143" i="3"/>
  <c r="H142" i="3" s="1"/>
  <c r="H141" i="3" s="1"/>
  <c r="G143" i="3"/>
  <c r="G142" i="3" s="1"/>
  <c r="G141" i="3" s="1"/>
  <c r="D143" i="3"/>
  <c r="D142" i="3" s="1"/>
  <c r="D141" i="3" s="1"/>
  <c r="C143" i="3"/>
  <c r="C142" i="3" s="1"/>
  <c r="C141" i="3" s="1"/>
  <c r="I140" i="3"/>
  <c r="J140" i="3" s="1"/>
  <c r="F140" i="3"/>
  <c r="E140" i="3"/>
  <c r="I139" i="3"/>
  <c r="I138" i="3" s="1"/>
  <c r="J138" i="3" s="1"/>
  <c r="E139" i="3"/>
  <c r="E138" i="3" s="1"/>
  <c r="F138" i="3" s="1"/>
  <c r="H138" i="3"/>
  <c r="G138" i="3"/>
  <c r="D138" i="3"/>
  <c r="C138" i="3"/>
  <c r="I137" i="3"/>
  <c r="I136" i="3" s="1"/>
  <c r="E137" i="3"/>
  <c r="E136" i="3" s="1"/>
  <c r="H136" i="3"/>
  <c r="G136" i="3"/>
  <c r="D136" i="3"/>
  <c r="D135" i="3" s="1"/>
  <c r="D134" i="3" s="1"/>
  <c r="C136" i="3"/>
  <c r="C135" i="3" s="1"/>
  <c r="C134" i="3" s="1"/>
  <c r="H135" i="3"/>
  <c r="H134" i="3" s="1"/>
  <c r="G135" i="3"/>
  <c r="G134" i="3" s="1"/>
  <c r="I133" i="3"/>
  <c r="J133" i="3" s="1"/>
  <c r="E133" i="3"/>
  <c r="F133" i="3" s="1"/>
  <c r="I132" i="3"/>
  <c r="J132" i="3" s="1"/>
  <c r="F132" i="3"/>
  <c r="E132" i="3"/>
  <c r="I131" i="3"/>
  <c r="I129" i="3" s="1"/>
  <c r="J129" i="3" s="1"/>
  <c r="E131" i="3"/>
  <c r="E129" i="3" s="1"/>
  <c r="F129" i="3" s="1"/>
  <c r="I130" i="3"/>
  <c r="E130" i="3"/>
  <c r="H129" i="3"/>
  <c r="G129" i="3"/>
  <c r="D129" i="3"/>
  <c r="C129" i="3"/>
  <c r="I128" i="3"/>
  <c r="J128" i="3" s="1"/>
  <c r="E128" i="3"/>
  <c r="F128" i="3" s="1"/>
  <c r="I127" i="3"/>
  <c r="J127" i="3" s="1"/>
  <c r="E127" i="3"/>
  <c r="F127" i="3" s="1"/>
  <c r="J126" i="3"/>
  <c r="I126" i="3"/>
  <c r="E126" i="3"/>
  <c r="F126" i="3" s="1"/>
  <c r="I125" i="3"/>
  <c r="J125" i="3" s="1"/>
  <c r="E125" i="3"/>
  <c r="F125" i="3" s="1"/>
  <c r="I124" i="3"/>
  <c r="J124" i="3" s="1"/>
  <c r="E124" i="3"/>
  <c r="F124" i="3" s="1"/>
  <c r="J123" i="3"/>
  <c r="I123" i="3"/>
  <c r="E123" i="3"/>
  <c r="F123" i="3" s="1"/>
  <c r="I122" i="3"/>
  <c r="J122" i="3" s="1"/>
  <c r="E122" i="3"/>
  <c r="F122" i="3" s="1"/>
  <c r="I121" i="3"/>
  <c r="J121" i="3" s="1"/>
  <c r="E121" i="3"/>
  <c r="F121" i="3" s="1"/>
  <c r="J120" i="3"/>
  <c r="I120" i="3"/>
  <c r="E120" i="3"/>
  <c r="F120" i="3" s="1"/>
  <c r="I119" i="3"/>
  <c r="I117" i="3" s="1"/>
  <c r="J117" i="3" s="1"/>
  <c r="E119" i="3"/>
  <c r="F119" i="3" s="1"/>
  <c r="I118" i="3"/>
  <c r="J118" i="3" s="1"/>
  <c r="E118" i="3"/>
  <c r="F118" i="3" s="1"/>
  <c r="H117" i="3"/>
  <c r="G117" i="3"/>
  <c r="E117" i="3"/>
  <c r="F117" i="3" s="1"/>
  <c r="D117" i="3"/>
  <c r="C117" i="3"/>
  <c r="I116" i="3"/>
  <c r="J116" i="3" s="1"/>
  <c r="E116" i="3"/>
  <c r="F116" i="3" s="1"/>
  <c r="I115" i="3"/>
  <c r="E115" i="3"/>
  <c r="E114" i="3" s="1"/>
  <c r="I114" i="3"/>
  <c r="H114" i="3"/>
  <c r="H113" i="3" s="1"/>
  <c r="G114" i="3"/>
  <c r="G113" i="3" s="1"/>
  <c r="D114" i="3"/>
  <c r="C114" i="3"/>
  <c r="D113" i="3"/>
  <c r="C113" i="3"/>
  <c r="I112" i="3"/>
  <c r="J112" i="3" s="1"/>
  <c r="E112" i="3"/>
  <c r="F112" i="3" s="1"/>
  <c r="I111" i="3"/>
  <c r="J111" i="3" s="1"/>
  <c r="F111" i="3"/>
  <c r="E111" i="3"/>
  <c r="E110" i="3" s="1"/>
  <c r="F110" i="3" s="1"/>
  <c r="I110" i="3"/>
  <c r="J110" i="3" s="1"/>
  <c r="H110" i="3"/>
  <c r="G110" i="3"/>
  <c r="D110" i="3"/>
  <c r="C110" i="3"/>
  <c r="I109" i="3"/>
  <c r="J109" i="3" s="1"/>
  <c r="F109" i="3"/>
  <c r="E109" i="3"/>
  <c r="I108" i="3"/>
  <c r="I107" i="3" s="1"/>
  <c r="J107" i="3" s="1"/>
  <c r="E108" i="3"/>
  <c r="E107" i="3" s="1"/>
  <c r="F107" i="3" s="1"/>
  <c r="H107" i="3"/>
  <c r="G107" i="3"/>
  <c r="D107" i="3"/>
  <c r="C107" i="3"/>
  <c r="I106" i="3"/>
  <c r="J106" i="3" s="1"/>
  <c r="E106" i="3"/>
  <c r="J105" i="3"/>
  <c r="I105" i="3"/>
  <c r="E105" i="3"/>
  <c r="F105" i="3" s="1"/>
  <c r="I104" i="3"/>
  <c r="J104" i="3" s="1"/>
  <c r="F104" i="3"/>
  <c r="E104" i="3"/>
  <c r="E103" i="3" s="1"/>
  <c r="F103" i="3" s="1"/>
  <c r="H103" i="3"/>
  <c r="G103" i="3"/>
  <c r="D103" i="3"/>
  <c r="C103" i="3"/>
  <c r="I102" i="3"/>
  <c r="J102" i="3" s="1"/>
  <c r="F102" i="3"/>
  <c r="E102" i="3"/>
  <c r="J101" i="3"/>
  <c r="I101" i="3"/>
  <c r="E101" i="3"/>
  <c r="F101" i="3" s="1"/>
  <c r="J100" i="3"/>
  <c r="I100" i="3"/>
  <c r="E100" i="3"/>
  <c r="F100" i="3" s="1"/>
  <c r="I99" i="3"/>
  <c r="J99" i="3" s="1"/>
  <c r="F99" i="3"/>
  <c r="E99" i="3"/>
  <c r="J98" i="3"/>
  <c r="I98" i="3"/>
  <c r="I96" i="3" s="1"/>
  <c r="J96" i="3" s="1"/>
  <c r="E98" i="3"/>
  <c r="E96" i="3" s="1"/>
  <c r="F96" i="3" s="1"/>
  <c r="J97" i="3"/>
  <c r="I97" i="3"/>
  <c r="E97" i="3"/>
  <c r="F97" i="3" s="1"/>
  <c r="H96" i="3"/>
  <c r="G96" i="3"/>
  <c r="D96" i="3"/>
  <c r="C96" i="3"/>
  <c r="J95" i="3"/>
  <c r="I95" i="3"/>
  <c r="E95" i="3"/>
  <c r="F95" i="3" s="1"/>
  <c r="I94" i="3"/>
  <c r="J94" i="3" s="1"/>
  <c r="F94" i="3"/>
  <c r="E94" i="3"/>
  <c r="J93" i="3"/>
  <c r="I93" i="3"/>
  <c r="E93" i="3"/>
  <c r="F93" i="3" s="1"/>
  <c r="J92" i="3"/>
  <c r="I92" i="3"/>
  <c r="E92" i="3"/>
  <c r="F92" i="3" s="1"/>
  <c r="I91" i="3"/>
  <c r="J91" i="3" s="1"/>
  <c r="F91" i="3"/>
  <c r="E91" i="3"/>
  <c r="E90" i="3" s="1"/>
  <c r="I90" i="3"/>
  <c r="H90" i="3"/>
  <c r="H89" i="3" s="1"/>
  <c r="G90" i="3"/>
  <c r="G89" i="3" s="1"/>
  <c r="D90" i="3"/>
  <c r="C90" i="3"/>
  <c r="D89" i="3"/>
  <c r="C89" i="3"/>
  <c r="J88" i="3"/>
  <c r="I88" i="3"/>
  <c r="E88" i="3"/>
  <c r="F88" i="3" s="1"/>
  <c r="I87" i="3"/>
  <c r="J87" i="3" s="1"/>
  <c r="F87" i="3"/>
  <c r="E87" i="3"/>
  <c r="J86" i="3"/>
  <c r="I86" i="3"/>
  <c r="I85" i="3" s="1"/>
  <c r="J85" i="3" s="1"/>
  <c r="E86" i="3"/>
  <c r="E85" i="3" s="1"/>
  <c r="F85" i="3" s="1"/>
  <c r="H85" i="3"/>
  <c r="G85" i="3"/>
  <c r="D85" i="3"/>
  <c r="C85" i="3"/>
  <c r="J84" i="3"/>
  <c r="I84" i="3"/>
  <c r="E84" i="3"/>
  <c r="F84" i="3" s="1"/>
  <c r="J83" i="3"/>
  <c r="I83" i="3"/>
  <c r="E83" i="3"/>
  <c r="F83" i="3" s="1"/>
  <c r="I82" i="3"/>
  <c r="J82" i="3" s="1"/>
  <c r="F82" i="3"/>
  <c r="E82" i="3"/>
  <c r="E81" i="3" s="1"/>
  <c r="F81" i="3" s="1"/>
  <c r="I81" i="3"/>
  <c r="H81" i="3"/>
  <c r="G81" i="3"/>
  <c r="J81" i="3" s="1"/>
  <c r="D81" i="3"/>
  <c r="C81" i="3"/>
  <c r="I80" i="3"/>
  <c r="J80" i="3" s="1"/>
  <c r="F80" i="3"/>
  <c r="E80" i="3"/>
  <c r="J79" i="3"/>
  <c r="I79" i="3"/>
  <c r="E79" i="3"/>
  <c r="F79" i="3" s="1"/>
  <c r="J78" i="3"/>
  <c r="I78" i="3"/>
  <c r="E78" i="3"/>
  <c r="F78" i="3" s="1"/>
  <c r="I77" i="3"/>
  <c r="J77" i="3" s="1"/>
  <c r="F77" i="3"/>
  <c r="E77" i="3"/>
  <c r="J76" i="3"/>
  <c r="I76" i="3"/>
  <c r="E76" i="3"/>
  <c r="F76" i="3" s="1"/>
  <c r="J75" i="3"/>
  <c r="I75" i="3"/>
  <c r="E75" i="3"/>
  <c r="F75" i="3" s="1"/>
  <c r="I74" i="3"/>
  <c r="J74" i="3" s="1"/>
  <c r="F74" i="3"/>
  <c r="E74" i="3"/>
  <c r="J73" i="3"/>
  <c r="I73" i="3"/>
  <c r="I71" i="3" s="1"/>
  <c r="J71" i="3" s="1"/>
  <c r="E73" i="3"/>
  <c r="E71" i="3" s="1"/>
  <c r="F71" i="3" s="1"/>
  <c r="J72" i="3"/>
  <c r="I72" i="3"/>
  <c r="E72" i="3"/>
  <c r="F72" i="3" s="1"/>
  <c r="H71" i="3"/>
  <c r="G71" i="3"/>
  <c r="D71" i="3"/>
  <c r="C71" i="3"/>
  <c r="J70" i="3"/>
  <c r="I70" i="3"/>
  <c r="E70" i="3"/>
  <c r="F70" i="3" s="1"/>
  <c r="I69" i="3"/>
  <c r="J69" i="3" s="1"/>
  <c r="F69" i="3"/>
  <c r="E69" i="3"/>
  <c r="E68" i="3" s="1"/>
  <c r="F68" i="3" s="1"/>
  <c r="I68" i="3"/>
  <c r="H68" i="3"/>
  <c r="G68" i="3"/>
  <c r="J68" i="3" s="1"/>
  <c r="D68" i="3"/>
  <c r="C68" i="3"/>
  <c r="I67" i="3"/>
  <c r="J67" i="3" s="1"/>
  <c r="F67" i="3"/>
  <c r="E67" i="3"/>
  <c r="J66" i="3"/>
  <c r="I66" i="3"/>
  <c r="I65" i="3" s="1"/>
  <c r="J65" i="3" s="1"/>
  <c r="E66" i="3"/>
  <c r="E65" i="3" s="1"/>
  <c r="F65" i="3" s="1"/>
  <c r="H65" i="3"/>
  <c r="G65" i="3"/>
  <c r="D65" i="3"/>
  <c r="C65" i="3"/>
  <c r="I64" i="3"/>
  <c r="I62" i="3" s="1"/>
  <c r="J62" i="3" s="1"/>
  <c r="E64" i="3"/>
  <c r="E62" i="3" s="1"/>
  <c r="F62" i="3" s="1"/>
  <c r="J63" i="3"/>
  <c r="I63" i="3"/>
  <c r="E63" i="3"/>
  <c r="F63" i="3" s="1"/>
  <c r="H62" i="3"/>
  <c r="G62" i="3"/>
  <c r="G54" i="3" s="1"/>
  <c r="D62" i="3"/>
  <c r="C62" i="3"/>
  <c r="J61" i="3"/>
  <c r="I61" i="3"/>
  <c r="E61" i="3"/>
  <c r="F61" i="3" s="1"/>
  <c r="I60" i="3"/>
  <c r="J60" i="3" s="1"/>
  <c r="F60" i="3"/>
  <c r="E60" i="3"/>
  <c r="I59" i="3"/>
  <c r="E59" i="3"/>
  <c r="I58" i="3"/>
  <c r="J58" i="3" s="1"/>
  <c r="F58" i="3"/>
  <c r="E58" i="3"/>
  <c r="I57" i="3"/>
  <c r="J57" i="3" s="1"/>
  <c r="E57" i="3"/>
  <c r="F57" i="3" s="1"/>
  <c r="J56" i="3"/>
  <c r="I56" i="3"/>
  <c r="E56" i="3"/>
  <c r="E55" i="3" s="1"/>
  <c r="I55" i="3"/>
  <c r="H55" i="3"/>
  <c r="H54" i="3" s="1"/>
  <c r="G55" i="3"/>
  <c r="D55" i="3"/>
  <c r="C55" i="3"/>
  <c r="C54" i="3" s="1"/>
  <c r="D54" i="3"/>
  <c r="I53" i="3"/>
  <c r="J53" i="3" s="1"/>
  <c r="E53" i="3"/>
  <c r="F53" i="3" s="1"/>
  <c r="J52" i="3"/>
  <c r="I52" i="3"/>
  <c r="E52" i="3"/>
  <c r="F52" i="3" s="1"/>
  <c r="I51" i="3"/>
  <c r="I50" i="3" s="1"/>
  <c r="J50" i="3" s="1"/>
  <c r="F51" i="3"/>
  <c r="E51" i="3"/>
  <c r="H50" i="3"/>
  <c r="G50" i="3"/>
  <c r="F50" i="3"/>
  <c r="E50" i="3"/>
  <c r="D50" i="3"/>
  <c r="C50" i="3"/>
  <c r="I49" i="3"/>
  <c r="J49" i="3" s="1"/>
  <c r="F49" i="3"/>
  <c r="E49" i="3"/>
  <c r="I48" i="3"/>
  <c r="J48" i="3" s="1"/>
  <c r="E48" i="3"/>
  <c r="F48" i="3" s="1"/>
  <c r="J47" i="3"/>
  <c r="I47" i="3"/>
  <c r="F47" i="3"/>
  <c r="E47" i="3"/>
  <c r="I46" i="3"/>
  <c r="I45" i="3" s="1"/>
  <c r="J45" i="3" s="1"/>
  <c r="F46" i="3"/>
  <c r="E46" i="3"/>
  <c r="H45" i="3"/>
  <c r="G45" i="3"/>
  <c r="F45" i="3"/>
  <c r="E45" i="3"/>
  <c r="D45" i="3"/>
  <c r="C45" i="3"/>
  <c r="I44" i="3"/>
  <c r="J44" i="3" s="1"/>
  <c r="F44" i="3"/>
  <c r="E44" i="3"/>
  <c r="I43" i="3"/>
  <c r="J43" i="3" s="1"/>
  <c r="E43" i="3"/>
  <c r="F43" i="3" s="1"/>
  <c r="J42" i="3"/>
  <c r="I42" i="3"/>
  <c r="F42" i="3"/>
  <c r="E42" i="3"/>
  <c r="I41" i="3"/>
  <c r="I40" i="3" s="1"/>
  <c r="J40" i="3" s="1"/>
  <c r="F41" i="3"/>
  <c r="E41" i="3"/>
  <c r="H40" i="3"/>
  <c r="G40" i="3"/>
  <c r="F40" i="3"/>
  <c r="E40" i="3"/>
  <c r="D40" i="3"/>
  <c r="C40" i="3"/>
  <c r="I39" i="3"/>
  <c r="J39" i="3" s="1"/>
  <c r="F39" i="3"/>
  <c r="E39" i="3"/>
  <c r="I38" i="3"/>
  <c r="J38" i="3" s="1"/>
  <c r="E38" i="3"/>
  <c r="F38" i="3" s="1"/>
  <c r="J37" i="3"/>
  <c r="I37" i="3"/>
  <c r="F37" i="3"/>
  <c r="E37" i="3"/>
  <c r="I36" i="3"/>
  <c r="J36" i="3" s="1"/>
  <c r="F36" i="3"/>
  <c r="E36" i="3"/>
  <c r="I35" i="3"/>
  <c r="J35" i="3" s="1"/>
  <c r="E35" i="3"/>
  <c r="F35" i="3" s="1"/>
  <c r="J34" i="3"/>
  <c r="I34" i="3"/>
  <c r="F34" i="3"/>
  <c r="E34" i="3"/>
  <c r="I33" i="3"/>
  <c r="I31" i="3" s="1"/>
  <c r="J31" i="3" s="1"/>
  <c r="F33" i="3"/>
  <c r="E33" i="3"/>
  <c r="I32" i="3"/>
  <c r="J32" i="3" s="1"/>
  <c r="E32" i="3"/>
  <c r="F32" i="3" s="1"/>
  <c r="H31" i="3"/>
  <c r="G31" i="3"/>
  <c r="E31" i="3"/>
  <c r="F31" i="3" s="1"/>
  <c r="D31" i="3"/>
  <c r="C31" i="3"/>
  <c r="I30" i="3"/>
  <c r="E30" i="3"/>
  <c r="I29" i="3"/>
  <c r="J29" i="3" s="1"/>
  <c r="F29" i="3"/>
  <c r="E29" i="3"/>
  <c r="J28" i="3"/>
  <c r="I28" i="3"/>
  <c r="E28" i="3"/>
  <c r="F28" i="3" s="1"/>
  <c r="J27" i="3"/>
  <c r="I27" i="3"/>
  <c r="E27" i="3"/>
  <c r="F27" i="3" s="1"/>
  <c r="I26" i="3"/>
  <c r="J26" i="3" s="1"/>
  <c r="F26" i="3"/>
  <c r="E26" i="3"/>
  <c r="E25" i="3" s="1"/>
  <c r="F25" i="3" s="1"/>
  <c r="I25" i="3"/>
  <c r="J25" i="3" s="1"/>
  <c r="H25" i="3"/>
  <c r="G25" i="3"/>
  <c r="D25" i="3"/>
  <c r="C25" i="3"/>
  <c r="I24" i="3"/>
  <c r="J24" i="3" s="1"/>
  <c r="F24" i="3"/>
  <c r="E24" i="3"/>
  <c r="I23" i="3"/>
  <c r="J23" i="3" s="1"/>
  <c r="E23" i="3"/>
  <c r="F23" i="3" s="1"/>
  <c r="J22" i="3"/>
  <c r="I22" i="3"/>
  <c r="E22" i="3"/>
  <c r="F22" i="3" s="1"/>
  <c r="I21" i="3"/>
  <c r="J21" i="3" s="1"/>
  <c r="F21" i="3"/>
  <c r="E21" i="3"/>
  <c r="I20" i="3"/>
  <c r="J20" i="3" s="1"/>
  <c r="E20" i="3"/>
  <c r="F20" i="3" s="1"/>
  <c r="J19" i="3"/>
  <c r="I19" i="3"/>
  <c r="E19" i="3"/>
  <c r="F19" i="3" s="1"/>
  <c r="I18" i="3"/>
  <c r="J18" i="3" s="1"/>
  <c r="F18" i="3"/>
  <c r="E18" i="3"/>
  <c r="I17" i="3"/>
  <c r="I16" i="3" s="1"/>
  <c r="J16" i="3" s="1"/>
  <c r="E17" i="3"/>
  <c r="E16" i="3" s="1"/>
  <c r="F16" i="3" s="1"/>
  <c r="H16" i="3"/>
  <c r="G16" i="3"/>
  <c r="D16" i="3"/>
  <c r="C16" i="3"/>
  <c r="I15" i="3"/>
  <c r="J15" i="3" s="1"/>
  <c r="E15" i="3"/>
  <c r="F15" i="3" s="1"/>
  <c r="J14" i="3"/>
  <c r="I14" i="3"/>
  <c r="E14" i="3"/>
  <c r="F14" i="3" s="1"/>
  <c r="I13" i="3"/>
  <c r="J13" i="3" s="1"/>
  <c r="F13" i="3"/>
  <c r="E13" i="3"/>
  <c r="I12" i="3"/>
  <c r="I10" i="3" s="1"/>
  <c r="E12" i="3"/>
  <c r="E10" i="3" s="1"/>
  <c r="J11" i="3"/>
  <c r="I11" i="3"/>
  <c r="E11" i="3"/>
  <c r="F11" i="3" s="1"/>
  <c r="H10" i="3"/>
  <c r="H9" i="3" s="1"/>
  <c r="G10" i="3"/>
  <c r="G9" i="3" s="1"/>
  <c r="D10" i="3"/>
  <c r="D9" i="3" s="1"/>
  <c r="D8" i="3" s="1"/>
  <c r="C10" i="3"/>
  <c r="C9" i="3" s="1"/>
  <c r="D190" i="2"/>
  <c r="C190" i="2"/>
  <c r="B190" i="2"/>
  <c r="D189" i="2"/>
  <c r="C189" i="2"/>
  <c r="B189" i="2"/>
  <c r="D188" i="2"/>
  <c r="C188" i="2"/>
  <c r="B188" i="2"/>
  <c r="C187" i="2"/>
  <c r="B187" i="2"/>
  <c r="D187" i="2" s="1"/>
  <c r="D186" i="2"/>
  <c r="C186" i="2"/>
  <c r="B186" i="2"/>
  <c r="D185" i="2"/>
  <c r="D191" i="2" s="1"/>
  <c r="C185" i="2"/>
  <c r="C191" i="2" s="1"/>
  <c r="B185" i="2"/>
  <c r="L177" i="2"/>
  <c r="C177" i="2"/>
  <c r="N176" i="2"/>
  <c r="O176" i="2" s="1"/>
  <c r="M176" i="2"/>
  <c r="J176" i="2"/>
  <c r="A176" i="2"/>
  <c r="J175" i="2"/>
  <c r="E175" i="2"/>
  <c r="F175" i="2" s="1"/>
  <c r="D175" i="2"/>
  <c r="A175" i="2"/>
  <c r="J174" i="2"/>
  <c r="A174" i="2"/>
  <c r="N173" i="2"/>
  <c r="O173" i="2" s="1"/>
  <c r="M173" i="2"/>
  <c r="J173" i="2"/>
  <c r="A173" i="2"/>
  <c r="J172" i="2"/>
  <c r="E172" i="2"/>
  <c r="F172" i="2" s="1"/>
  <c r="D172" i="2"/>
  <c r="A172" i="2"/>
  <c r="J171" i="2"/>
  <c r="A171" i="2"/>
  <c r="J170" i="2"/>
  <c r="A170" i="2"/>
  <c r="M169" i="2"/>
  <c r="N169" i="2" s="1"/>
  <c r="O169" i="2" s="1"/>
  <c r="J169" i="2"/>
  <c r="E169" i="2"/>
  <c r="F169" i="2" s="1"/>
  <c r="D169" i="2"/>
  <c r="A169" i="2"/>
  <c r="J168" i="2"/>
  <c r="A168" i="2"/>
  <c r="N167" i="2"/>
  <c r="O167" i="2" s="1"/>
  <c r="M167" i="2"/>
  <c r="J167" i="2"/>
  <c r="F167" i="2"/>
  <c r="E167" i="2"/>
  <c r="D167" i="2"/>
  <c r="A167" i="2"/>
  <c r="J166" i="2"/>
  <c r="E166" i="2"/>
  <c r="F166" i="2" s="1"/>
  <c r="D166" i="2"/>
  <c r="A166" i="2"/>
  <c r="J165" i="2"/>
  <c r="D165" i="2"/>
  <c r="E165" i="2" s="1"/>
  <c r="F165" i="2" s="1"/>
  <c r="A165" i="2"/>
  <c r="N164" i="2"/>
  <c r="O164" i="2" s="1"/>
  <c r="M164" i="2"/>
  <c r="J164" i="2"/>
  <c r="A164" i="2"/>
  <c r="J163" i="2"/>
  <c r="E163" i="2"/>
  <c r="F163" i="2" s="1"/>
  <c r="D163" i="2"/>
  <c r="A163" i="2"/>
  <c r="J162" i="2"/>
  <c r="A162" i="2"/>
  <c r="J161" i="2"/>
  <c r="A161" i="2"/>
  <c r="M160" i="2"/>
  <c r="N160" i="2" s="1"/>
  <c r="O160" i="2" s="1"/>
  <c r="J160" i="2"/>
  <c r="A160" i="2"/>
  <c r="J159" i="2"/>
  <c r="D159" i="2"/>
  <c r="E159" i="2" s="1"/>
  <c r="F159" i="2" s="1"/>
  <c r="A159" i="2"/>
  <c r="N158" i="2"/>
  <c r="O158" i="2" s="1"/>
  <c r="M158" i="2"/>
  <c r="J158" i="2"/>
  <c r="A158" i="2"/>
  <c r="M157" i="2"/>
  <c r="N157" i="2" s="1"/>
  <c r="O157" i="2" s="1"/>
  <c r="J157" i="2"/>
  <c r="E157" i="2"/>
  <c r="F157" i="2" s="1"/>
  <c r="D157" i="2"/>
  <c r="A157" i="2"/>
  <c r="J156" i="2"/>
  <c r="D156" i="2"/>
  <c r="E156" i="2" s="1"/>
  <c r="F156" i="2" s="1"/>
  <c r="A156" i="2"/>
  <c r="N155" i="2"/>
  <c r="O155" i="2" s="1"/>
  <c r="M155" i="2"/>
  <c r="J155" i="2"/>
  <c r="A155" i="2"/>
  <c r="J154" i="2"/>
  <c r="A154" i="2"/>
  <c r="J153" i="2"/>
  <c r="A153" i="2"/>
  <c r="N152" i="2"/>
  <c r="O152" i="2" s="1"/>
  <c r="M152" i="2"/>
  <c r="J152" i="2"/>
  <c r="A152" i="2"/>
  <c r="M151" i="2"/>
  <c r="N151" i="2" s="1"/>
  <c r="O151" i="2" s="1"/>
  <c r="J151" i="2"/>
  <c r="E151" i="2"/>
  <c r="F151" i="2" s="1"/>
  <c r="D151" i="2"/>
  <c r="A151" i="2"/>
  <c r="J150" i="2"/>
  <c r="A150" i="2"/>
  <c r="J149" i="2"/>
  <c r="A149" i="2"/>
  <c r="J148" i="2"/>
  <c r="A148" i="2"/>
  <c r="J147" i="2"/>
  <c r="A147" i="2"/>
  <c r="U76" i="2"/>
  <c r="S76" i="2"/>
  <c r="N68" i="2"/>
  <c r="F3" i="2" s="1"/>
  <c r="M68" i="2"/>
  <c r="F4" i="2" s="1"/>
  <c r="L68" i="2"/>
  <c r="K68" i="2"/>
  <c r="F6" i="2" s="1"/>
  <c r="O67" i="2"/>
  <c r="O66" i="2"/>
  <c r="M175" i="2" s="1"/>
  <c r="N175" i="2" s="1"/>
  <c r="O175" i="2" s="1"/>
  <c r="T65" i="2"/>
  <c r="S65" i="2"/>
  <c r="R65" i="2"/>
  <c r="O65" i="2"/>
  <c r="M174" i="2" s="1"/>
  <c r="N174" i="2" s="1"/>
  <c r="O174" i="2" s="1"/>
  <c r="T64" i="2"/>
  <c r="S64" i="2"/>
  <c r="R64" i="2"/>
  <c r="O64" i="2"/>
  <c r="S63" i="2"/>
  <c r="T63" i="2" s="1"/>
  <c r="R63" i="2"/>
  <c r="R66" i="2" s="1"/>
  <c r="O63" i="2"/>
  <c r="M172" i="2" s="1"/>
  <c r="N172" i="2" s="1"/>
  <c r="O172" i="2" s="1"/>
  <c r="T62" i="2"/>
  <c r="T66" i="2" s="1"/>
  <c r="S62" i="2"/>
  <c r="R62" i="2"/>
  <c r="O62" i="2"/>
  <c r="M171" i="2" s="1"/>
  <c r="N171" i="2" s="1"/>
  <c r="O171" i="2" s="1"/>
  <c r="O61" i="2"/>
  <c r="M170" i="2" s="1"/>
  <c r="N170" i="2" s="1"/>
  <c r="O170" i="2" s="1"/>
  <c r="O60" i="2"/>
  <c r="O59" i="2"/>
  <c r="M168" i="2" s="1"/>
  <c r="N168" i="2" s="1"/>
  <c r="O168" i="2" s="1"/>
  <c r="O58" i="2"/>
  <c r="S57" i="2"/>
  <c r="R57" i="2"/>
  <c r="O57" i="2"/>
  <c r="M166" i="2" s="1"/>
  <c r="N166" i="2" s="1"/>
  <c r="O166" i="2" s="1"/>
  <c r="U56" i="2"/>
  <c r="T56" i="2"/>
  <c r="O56" i="2"/>
  <c r="M165" i="2" s="1"/>
  <c r="N165" i="2" s="1"/>
  <c r="O165" i="2" s="1"/>
  <c r="U55" i="2"/>
  <c r="T55" i="2"/>
  <c r="O55" i="2"/>
  <c r="U54" i="2"/>
  <c r="T54" i="2"/>
  <c r="O54" i="2"/>
  <c r="M163" i="2" s="1"/>
  <c r="N163" i="2" s="1"/>
  <c r="O163" i="2" s="1"/>
  <c r="U53" i="2"/>
  <c r="T53" i="2"/>
  <c r="T57" i="2" s="1"/>
  <c r="O53" i="2"/>
  <c r="M162" i="2" s="1"/>
  <c r="N162" i="2" s="1"/>
  <c r="O162" i="2" s="1"/>
  <c r="U52" i="2"/>
  <c r="T52" i="2"/>
  <c r="O52" i="2"/>
  <c r="M161" i="2" s="1"/>
  <c r="N161" i="2" s="1"/>
  <c r="O161" i="2" s="1"/>
  <c r="U51" i="2"/>
  <c r="U57" i="2" s="1"/>
  <c r="O51" i="2"/>
  <c r="O50" i="2"/>
  <c r="M159" i="2" s="1"/>
  <c r="N159" i="2" s="1"/>
  <c r="O159" i="2" s="1"/>
  <c r="O49" i="2"/>
  <c r="O48" i="2"/>
  <c r="O47" i="2"/>
  <c r="M156" i="2" s="1"/>
  <c r="N156" i="2" s="1"/>
  <c r="O156" i="2" s="1"/>
  <c r="O46" i="2"/>
  <c r="O45" i="2"/>
  <c r="M154" i="2" s="1"/>
  <c r="N154" i="2" s="1"/>
  <c r="O154" i="2" s="1"/>
  <c r="O44" i="2"/>
  <c r="M153" i="2" s="1"/>
  <c r="N153" i="2" s="1"/>
  <c r="O153" i="2" s="1"/>
  <c r="O43" i="2"/>
  <c r="O42" i="2"/>
  <c r="O41" i="2"/>
  <c r="M150" i="2" s="1"/>
  <c r="N150" i="2" s="1"/>
  <c r="O150" i="2" s="1"/>
  <c r="O40" i="2"/>
  <c r="M149" i="2" s="1"/>
  <c r="N149" i="2" s="1"/>
  <c r="O149" i="2" s="1"/>
  <c r="G40" i="2"/>
  <c r="C40" i="2"/>
  <c r="B40" i="2"/>
  <c r="O39" i="2"/>
  <c r="M148" i="2" s="1"/>
  <c r="N148" i="2" s="1"/>
  <c r="O148" i="2" s="1"/>
  <c r="D39" i="2"/>
  <c r="O38" i="2"/>
  <c r="M147" i="2" s="1"/>
  <c r="F38" i="2"/>
  <c r="E38" i="2"/>
  <c r="D38" i="2"/>
  <c r="D37" i="2"/>
  <c r="G37" i="2" s="1"/>
  <c r="E36" i="2"/>
  <c r="D36" i="2"/>
  <c r="D40" i="2" s="1"/>
  <c r="N34" i="2"/>
  <c r="E3" i="2" s="1"/>
  <c r="M34" i="2"/>
  <c r="E4" i="2" s="1"/>
  <c r="L34" i="2"/>
  <c r="K34" i="2"/>
  <c r="O33" i="2"/>
  <c r="D176" i="2" s="1"/>
  <c r="E176" i="2" s="1"/>
  <c r="F176" i="2" s="1"/>
  <c r="O32" i="2"/>
  <c r="O31" i="2"/>
  <c r="D174" i="2" s="1"/>
  <c r="E174" i="2" s="1"/>
  <c r="F174" i="2" s="1"/>
  <c r="E31" i="2"/>
  <c r="O30" i="2"/>
  <c r="D173" i="2" s="1"/>
  <c r="E173" i="2" s="1"/>
  <c r="F173" i="2" s="1"/>
  <c r="O29" i="2"/>
  <c r="O28" i="2"/>
  <c r="D171" i="2" s="1"/>
  <c r="E171" i="2" s="1"/>
  <c r="F171" i="2" s="1"/>
  <c r="O27" i="2"/>
  <c r="D170" i="2" s="1"/>
  <c r="E170" i="2" s="1"/>
  <c r="F170" i="2" s="1"/>
  <c r="O26" i="2"/>
  <c r="O25" i="2"/>
  <c r="D168" i="2" s="1"/>
  <c r="E168" i="2" s="1"/>
  <c r="F168" i="2" s="1"/>
  <c r="G25" i="2"/>
  <c r="F25" i="2"/>
  <c r="O24" i="2"/>
  <c r="O23" i="2"/>
  <c r="O22" i="2"/>
  <c r="O21" i="2"/>
  <c r="D164" i="2" s="1"/>
  <c r="E164" i="2" s="1"/>
  <c r="F164" i="2" s="1"/>
  <c r="O20" i="2"/>
  <c r="O19" i="2"/>
  <c r="D162" i="2" s="1"/>
  <c r="E162" i="2" s="1"/>
  <c r="F162" i="2" s="1"/>
  <c r="E19" i="2"/>
  <c r="O18" i="2"/>
  <c r="D161" i="2" s="1"/>
  <c r="E161" i="2" s="1"/>
  <c r="F161" i="2" s="1"/>
  <c r="O17" i="2"/>
  <c r="D160" i="2" s="1"/>
  <c r="E160" i="2" s="1"/>
  <c r="F160" i="2" s="1"/>
  <c r="O16" i="2"/>
  <c r="O15" i="2"/>
  <c r="D158" i="2" s="1"/>
  <c r="E158" i="2" s="1"/>
  <c r="F158" i="2" s="1"/>
  <c r="O14" i="2"/>
  <c r="O13" i="2"/>
  <c r="O12" i="2"/>
  <c r="D155" i="2" s="1"/>
  <c r="E155" i="2" s="1"/>
  <c r="F155" i="2" s="1"/>
  <c r="O11" i="2"/>
  <c r="D154" i="2" s="1"/>
  <c r="E154" i="2" s="1"/>
  <c r="F154" i="2" s="1"/>
  <c r="O10" i="2"/>
  <c r="D153" i="2" s="1"/>
  <c r="E153" i="2" s="1"/>
  <c r="F153" i="2" s="1"/>
  <c r="O9" i="2"/>
  <c r="D152" i="2" s="1"/>
  <c r="E152" i="2" s="1"/>
  <c r="F152" i="2" s="1"/>
  <c r="O8" i="2"/>
  <c r="O7" i="2"/>
  <c r="D150" i="2" s="1"/>
  <c r="E150" i="2" s="1"/>
  <c r="F150" i="2" s="1"/>
  <c r="O6" i="2"/>
  <c r="D149" i="2" s="1"/>
  <c r="E149" i="2" s="1"/>
  <c r="F149" i="2" s="1"/>
  <c r="E6" i="2"/>
  <c r="R75" i="2" s="1"/>
  <c r="O5" i="2"/>
  <c r="D148" i="2" s="1"/>
  <c r="E148" i="2" s="1"/>
  <c r="F148" i="2" s="1"/>
  <c r="F5" i="2"/>
  <c r="T74" i="2" s="1"/>
  <c r="E5" i="2"/>
  <c r="R74" i="2" s="1"/>
  <c r="O4" i="2"/>
  <c r="D147" i="2" s="1"/>
  <c r="I113" i="3" l="1"/>
  <c r="J113" i="3" s="1"/>
  <c r="I142" i="3"/>
  <c r="J143" i="3"/>
  <c r="E149" i="3"/>
  <c r="F150" i="3"/>
  <c r="J157" i="3"/>
  <c r="E9" i="3"/>
  <c r="F10" i="3"/>
  <c r="F114" i="3"/>
  <c r="E113" i="3"/>
  <c r="F113" i="3" s="1"/>
  <c r="J150" i="3"/>
  <c r="I149" i="3"/>
  <c r="F158" i="3"/>
  <c r="E157" i="3"/>
  <c r="F157" i="3" s="1"/>
  <c r="I9" i="3"/>
  <c r="J10" i="3"/>
  <c r="F152" i="3"/>
  <c r="C8" i="3"/>
  <c r="I54" i="3"/>
  <c r="J54" i="3" s="1"/>
  <c r="E135" i="3"/>
  <c r="F136" i="3"/>
  <c r="G148" i="3"/>
  <c r="G163" i="3" s="1"/>
  <c r="F55" i="3"/>
  <c r="E54" i="3"/>
  <c r="F54" i="3" s="1"/>
  <c r="J136" i="3"/>
  <c r="I135" i="3"/>
  <c r="H148" i="3"/>
  <c r="J152" i="3"/>
  <c r="G8" i="3"/>
  <c r="C148" i="3"/>
  <c r="C163" i="3" s="1"/>
  <c r="H8" i="3"/>
  <c r="E89" i="3"/>
  <c r="F89" i="3" s="1"/>
  <c r="F90" i="3"/>
  <c r="E160" i="3"/>
  <c r="F160" i="3" s="1"/>
  <c r="F161" i="3"/>
  <c r="E142" i="3"/>
  <c r="F143" i="3"/>
  <c r="J161" i="3"/>
  <c r="I160" i="3"/>
  <c r="J160" i="3" s="1"/>
  <c r="F108" i="3"/>
  <c r="J119" i="3"/>
  <c r="F131" i="3"/>
  <c r="F137" i="3"/>
  <c r="F139" i="3"/>
  <c r="F145" i="3"/>
  <c r="F151" i="3"/>
  <c r="F162" i="3"/>
  <c r="F12" i="3"/>
  <c r="F17" i="3"/>
  <c r="J33" i="3"/>
  <c r="J41" i="3"/>
  <c r="J46" i="3"/>
  <c r="J51" i="3"/>
  <c r="J55" i="3"/>
  <c r="F64" i="3"/>
  <c r="F66" i="3"/>
  <c r="F73" i="3"/>
  <c r="F86" i="3"/>
  <c r="F98" i="3"/>
  <c r="I103" i="3"/>
  <c r="J103" i="3" s="1"/>
  <c r="J108" i="3"/>
  <c r="J114" i="3"/>
  <c r="J131" i="3"/>
  <c r="J137" i="3"/>
  <c r="J139" i="3"/>
  <c r="J145" i="3"/>
  <c r="J151" i="3"/>
  <c r="F153" i="3"/>
  <c r="J158" i="3"/>
  <c r="J162" i="3"/>
  <c r="J12" i="3"/>
  <c r="J17" i="3"/>
  <c r="F56" i="3"/>
  <c r="J64" i="3"/>
  <c r="J90" i="3"/>
  <c r="J153" i="3"/>
  <c r="E147" i="2"/>
  <c r="D177" i="2"/>
  <c r="G39" i="2"/>
  <c r="F23" i="2"/>
  <c r="F8" i="2"/>
  <c r="T72" i="2"/>
  <c r="R73" i="2"/>
  <c r="F12" i="2"/>
  <c r="G12" i="2" s="1"/>
  <c r="E8" i="2"/>
  <c r="R72" i="2"/>
  <c r="F11" i="2"/>
  <c r="E40" i="2"/>
  <c r="G38" i="2"/>
  <c r="F40" i="2"/>
  <c r="C195" i="2"/>
  <c r="F26" i="2"/>
  <c r="G26" i="2" s="1"/>
  <c r="T75" i="2"/>
  <c r="N147" i="2"/>
  <c r="M177" i="2"/>
  <c r="T73" i="2"/>
  <c r="F24" i="2"/>
  <c r="G24" i="2" s="1"/>
  <c r="O34" i="2"/>
  <c r="F36" i="2"/>
  <c r="E39" i="2"/>
  <c r="O68" i="2"/>
  <c r="G36" i="2"/>
  <c r="F39" i="2"/>
  <c r="F13" i="2"/>
  <c r="G13" i="2" s="1"/>
  <c r="E37" i="2"/>
  <c r="B191" i="2"/>
  <c r="B195" i="2" s="1"/>
  <c r="F37" i="2"/>
  <c r="F14" i="2"/>
  <c r="G14" i="2" s="1"/>
  <c r="S66" i="2"/>
  <c r="I148" i="3" l="1"/>
  <c r="J149" i="3"/>
  <c r="I89" i="3"/>
  <c r="J89" i="3" s="1"/>
  <c r="F135" i="3"/>
  <c r="E134" i="3"/>
  <c r="F134" i="3" s="1"/>
  <c r="E8" i="3"/>
  <c r="F8" i="3" s="1"/>
  <c r="F9" i="3"/>
  <c r="F149" i="3"/>
  <c r="E148" i="3"/>
  <c r="H163" i="3"/>
  <c r="I8" i="3"/>
  <c r="J8" i="3" s="1"/>
  <c r="J9" i="3"/>
  <c r="I134" i="3"/>
  <c r="J134" i="3" s="1"/>
  <c r="J135" i="3"/>
  <c r="J142" i="3"/>
  <c r="I141" i="3"/>
  <c r="J141" i="3" s="1"/>
  <c r="E141" i="3"/>
  <c r="F141" i="3" s="1"/>
  <c r="F142" i="3"/>
  <c r="R76" i="2"/>
  <c r="F19" i="2"/>
  <c r="G19" i="2" s="1"/>
  <c r="G11" i="2"/>
  <c r="N177" i="2"/>
  <c r="O177" i="2" s="1"/>
  <c r="O147" i="2"/>
  <c r="T76" i="2"/>
  <c r="F31" i="2"/>
  <c r="G31" i="2" s="1"/>
  <c r="G23" i="2"/>
  <c r="F147" i="2"/>
  <c r="E177" i="2"/>
  <c r="F177" i="2" s="1"/>
  <c r="I163" i="3" l="1"/>
  <c r="J163" i="3" s="1"/>
  <c r="J148" i="3"/>
  <c r="E163" i="3"/>
  <c r="F163" i="3" s="1"/>
  <c r="F148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DS_Perpetue</author>
  </authors>
  <commentList>
    <comment ref="B59" authorId="0" shapeId="0" xr:uid="{230EFF55-C285-472B-9230-60FA4881F174}">
      <text>
        <r>
          <rPr>
            <b/>
            <sz val="9"/>
            <color indexed="81"/>
            <rFont val="Tahoma"/>
            <family val="2"/>
          </rPr>
          <t>DS_Perpetue:</t>
        </r>
        <r>
          <rPr>
            <sz val="9"/>
            <color indexed="81"/>
            <rFont val="Tahoma"/>
            <family val="2"/>
          </rPr>
          <t xml:space="preserve">
 Nouvelle direction "</t>
        </r>
        <r>
          <rPr>
            <b/>
            <sz val="12"/>
            <color indexed="81"/>
            <rFont val="Tahoma"/>
            <family val="2"/>
          </rPr>
          <t xml:space="preserve"> Bureau du Secretaire d'Etat à la sécurité publique</t>
        </r>
        <r>
          <rPr>
            <sz val="9"/>
            <color indexed="81"/>
            <rFont val="Tahoma"/>
            <family val="2"/>
          </rPr>
          <t xml:space="preserve">" crée à partir de </t>
        </r>
        <r>
          <rPr>
            <b/>
            <sz val="9"/>
            <color indexed="81"/>
            <rFont val="Tahoma"/>
            <family val="2"/>
          </rPr>
          <t>mars 2025</t>
        </r>
      </text>
    </comment>
  </commentList>
</comments>
</file>

<file path=xl/sharedStrings.xml><?xml version="1.0" encoding="utf-8"?>
<sst xmlns="http://schemas.openxmlformats.org/spreadsheetml/2006/main" count="615" uniqueCount="269">
  <si>
    <t>Ministère / Catégorie d'employé</t>
  </si>
  <si>
    <t>Nombre d'employés</t>
  </si>
  <si>
    <t>1111 - MPCE</t>
  </si>
  <si>
    <t>Cadre décisionnel</t>
  </si>
  <si>
    <t>Personnel de soutien</t>
  </si>
  <si>
    <t>Personnel diplômé ou certifié</t>
  </si>
  <si>
    <t>1112- MEF</t>
  </si>
  <si>
    <t>1113 - MARNDR</t>
  </si>
  <si>
    <t>1114 - MTPTC</t>
  </si>
  <si>
    <t>1115 - MCI</t>
  </si>
  <si>
    <t>1116 - MDE</t>
  </si>
  <si>
    <t>1117 - MTIC</t>
  </si>
  <si>
    <t>1211 - MJSP</t>
  </si>
  <si>
    <t>Cadre de premier rang</t>
  </si>
  <si>
    <t>1212 - MHAVE</t>
  </si>
  <si>
    <t>1213 - MAE</t>
  </si>
  <si>
    <t>1214 - LA PRESIDENCE</t>
  </si>
  <si>
    <t>1215 - PRIMATURE</t>
  </si>
  <si>
    <t>1216 - MICT</t>
  </si>
  <si>
    <t>1217 - MDN</t>
  </si>
  <si>
    <t>1311 - MENFP</t>
  </si>
  <si>
    <t>1312 - MAST</t>
  </si>
  <si>
    <t>1313 - MSPP</t>
  </si>
  <si>
    <t>1314 - MCFDF</t>
  </si>
  <si>
    <t>1315 - MJSAC</t>
  </si>
  <si>
    <t>1411 - M. CULTES</t>
  </si>
  <si>
    <t>1412 - M. CULTURE</t>
  </si>
  <si>
    <t>1413 - M. COMMUNICATION</t>
  </si>
  <si>
    <t>2211 - SENAT</t>
  </si>
  <si>
    <t>2212 - CHAMBRE DES DÉPUTÉS</t>
  </si>
  <si>
    <t>3211 - CSPJ</t>
  </si>
  <si>
    <t>4111 - CSCCA</t>
  </si>
  <si>
    <t>4211 - CEP</t>
  </si>
  <si>
    <t>4212 - OPC</t>
  </si>
  <si>
    <t>4311 - UEH</t>
  </si>
  <si>
    <t>4411 - AKA</t>
  </si>
  <si>
    <t>Total Général</t>
  </si>
  <si>
    <t>Catégories de fonctionnaires</t>
  </si>
  <si>
    <t>Tranche de salaire</t>
  </si>
  <si>
    <t>Effectif</t>
  </si>
  <si>
    <t>Masse salariale brute</t>
  </si>
  <si>
    <t>Effectif par catégorie de fonctionnaires   (Août 2025)</t>
  </si>
  <si>
    <t>Personnel de Soutien</t>
  </si>
  <si>
    <t>Salaire Minimum</t>
  </si>
  <si>
    <t>Entité Administrative</t>
  </si>
  <si>
    <t>Cadre de 
Premier Rang</t>
  </si>
  <si>
    <t>Cadre
Décisionnel</t>
  </si>
  <si>
    <t>Personnel  Diplomé ou Certifié</t>
  </si>
  <si>
    <t>Grand 
Total</t>
  </si>
  <si>
    <t>Personnel Diplômé ou Certifié</t>
  </si>
  <si>
    <t>1111</t>
  </si>
  <si>
    <t>MPCE</t>
  </si>
  <si>
    <t>Cadre Décisionnel</t>
  </si>
  <si>
    <t>1112</t>
  </si>
  <si>
    <t>MEF</t>
  </si>
  <si>
    <t>Cadre de Premier Rang</t>
  </si>
  <si>
    <t>1113</t>
  </si>
  <si>
    <t>MARNDR</t>
  </si>
  <si>
    <t>1114</t>
  </si>
  <si>
    <t>MTPTC</t>
  </si>
  <si>
    <t>Total général</t>
  </si>
  <si>
    <t>1115</t>
  </si>
  <si>
    <t>MCI</t>
  </si>
  <si>
    <t>1116</t>
  </si>
  <si>
    <t>MDE</t>
  </si>
  <si>
    <t>Effectif Août 2024</t>
  </si>
  <si>
    <t>Effectif Août 2025</t>
  </si>
  <si>
    <t>Variation</t>
  </si>
  <si>
    <t>1117</t>
  </si>
  <si>
    <t>M. TOUR.</t>
  </si>
  <si>
    <t>1211</t>
  </si>
  <si>
    <t>MJSP</t>
  </si>
  <si>
    <t>1212</t>
  </si>
  <si>
    <t>MHAVE</t>
  </si>
  <si>
    <t>1213</t>
  </si>
  <si>
    <t>MAE</t>
  </si>
  <si>
    <t>1214</t>
  </si>
  <si>
    <t>PRESIDENCE</t>
  </si>
  <si>
    <t>1215</t>
  </si>
  <si>
    <t>PRIMATURE</t>
  </si>
  <si>
    <t>1216</t>
  </si>
  <si>
    <t>MICT</t>
  </si>
  <si>
    <t>1217</t>
  </si>
  <si>
    <t>DEFENSE</t>
  </si>
  <si>
    <t>1311</t>
  </si>
  <si>
    <t>MENFP</t>
  </si>
  <si>
    <t>1312</t>
  </si>
  <si>
    <t>MAST</t>
  </si>
  <si>
    <t>1313</t>
  </si>
  <si>
    <t>MSPP</t>
  </si>
  <si>
    <t>1314</t>
  </si>
  <si>
    <t>MCFDF</t>
  </si>
  <si>
    <t>Masse salariale Août 2024</t>
  </si>
  <si>
    <t>Masse salariale Août 2025</t>
  </si>
  <si>
    <t>1315</t>
  </si>
  <si>
    <t>MJSAC</t>
  </si>
  <si>
    <t>1411</t>
  </si>
  <si>
    <t>M. CULTES</t>
  </si>
  <si>
    <t>1412</t>
  </si>
  <si>
    <t>M. CULTURE</t>
  </si>
  <si>
    <t>1413</t>
  </si>
  <si>
    <t>M. COMM.</t>
  </si>
  <si>
    <t>2211</t>
  </si>
  <si>
    <t>SENAT</t>
  </si>
  <si>
    <t>2212</t>
  </si>
  <si>
    <t>CH. DEPUTES</t>
  </si>
  <si>
    <t>3211</t>
  </si>
  <si>
    <t>CSPJ</t>
  </si>
  <si>
    <t>4111</t>
  </si>
  <si>
    <t>CSCCA</t>
  </si>
  <si>
    <t>4211</t>
  </si>
  <si>
    <t>CEP</t>
  </si>
  <si>
    <t>4212</t>
  </si>
  <si>
    <t>OPC</t>
  </si>
  <si>
    <t>4311</t>
  </si>
  <si>
    <t>UEH</t>
  </si>
  <si>
    <t>Effectif de la fonction publique par catégorie et par sexe (Août 2025)</t>
  </si>
  <si>
    <t>4411</t>
  </si>
  <si>
    <t>AKA</t>
  </si>
  <si>
    <t>Sexe</t>
  </si>
  <si>
    <t>CATEGORISATION</t>
  </si>
  <si>
    <t>F</t>
  </si>
  <si>
    <t>M</t>
  </si>
  <si>
    <t>% F</t>
  </si>
  <si>
    <t>% M</t>
  </si>
  <si>
    <t>% Total</t>
  </si>
  <si>
    <t>Masse salariale par catégorie de fonctionnaires   (Août 2025)</t>
  </si>
  <si>
    <t>Répartition des SEXE par tranche d'age</t>
  </si>
  <si>
    <t>Tranche d'age</t>
  </si>
  <si>
    <t>moins de 20 ans</t>
  </si>
  <si>
    <t>entre 20 et 29 ans</t>
  </si>
  <si>
    <t>entre 30 et 39 ans</t>
  </si>
  <si>
    <t>entre 40 et 49 ans</t>
  </si>
  <si>
    <t>entre 50 et 58 ans</t>
  </si>
  <si>
    <t>plus de 58 ans</t>
  </si>
  <si>
    <t>%F</t>
  </si>
  <si>
    <t>%M</t>
  </si>
  <si>
    <t>Age moyen par catégorie de fonctionnaires   (Août 2025)</t>
  </si>
  <si>
    <t>Moyenne</t>
  </si>
  <si>
    <t>EFFECTIF</t>
  </si>
  <si>
    <t>% EFFECTIF</t>
  </si>
  <si>
    <t>MASSE SALARIALE</t>
  </si>
  <si>
    <t>% MASSE SAL.</t>
  </si>
  <si>
    <t>TOTAL</t>
  </si>
  <si>
    <t xml:space="preserve">                     </t>
  </si>
  <si>
    <t>Femmes</t>
  </si>
  <si>
    <t>Total</t>
  </si>
  <si>
    <t>Evolution de l'effectif des fonctionnaires (Août 2025 vs. Août 2024 )</t>
  </si>
  <si>
    <t>Evolution de la Masse salariale  des fonctionnaires Août 2025 vs. Août 2024 )</t>
  </si>
  <si>
    <t>%</t>
  </si>
  <si>
    <t>Grand Total</t>
  </si>
  <si>
    <t>CODE BUDGETAIRE</t>
  </si>
  <si>
    <t>INSTITUTIONS</t>
  </si>
  <si>
    <t>EFFECTIF Août 2024</t>
  </si>
  <si>
    <t>EFFECTIF Août 2025</t>
  </si>
  <si>
    <t>variation</t>
  </si>
  <si>
    <t>MASSE SALARIALE   Août 2024</t>
  </si>
  <si>
    <t>MASSE SALARIALE        Août 2025</t>
  </si>
  <si>
    <t>POUVOIR EXECUTIF</t>
  </si>
  <si>
    <t>SECTEUR ECONOMIQUE</t>
  </si>
  <si>
    <t xml:space="preserve"> MINISTERE DE LA PLANIFICATION ET DE LA COOPERATION EXTERNE</t>
  </si>
  <si>
    <t>BUREAU MINISTRE</t>
  </si>
  <si>
    <t>DIRECTION GENERALE DES SERVICES INTERNES</t>
  </si>
  <si>
    <t>CTPEA</t>
  </si>
  <si>
    <t>CONSEIL NATIONAL DES COOPERATIVES</t>
  </si>
  <si>
    <t>CENTRE NATIONAL DE L'INFORMATION GEO-SPATIALE</t>
  </si>
  <si>
    <t>MINISTERE DE L'ECONOMIE ET DES FINANCES</t>
  </si>
  <si>
    <t>ECOLE NATIONALE D'ADMINISTRATION FINANCIERE</t>
  </si>
  <si>
    <t>INSTITUT HAITIEN DE STATISTIQUE ET D'INFORMATIQUE</t>
  </si>
  <si>
    <t>DIRECTION GENERALE DU BUDGET</t>
  </si>
  <si>
    <t>DIRECTION GENERALE DES IMPOTS</t>
  </si>
  <si>
    <t>ADMINISTRATION GENERALE DES DOUANES</t>
  </si>
  <si>
    <t>INSPECTION GENERALE DES FINANCES</t>
  </si>
  <si>
    <t xml:space="preserve">MINISTERE DE L'AGRICULTURE DES RESSOURCES NATURELLES ET DU DEVELOPPEMENT RURAL </t>
  </si>
  <si>
    <t>ORGANISME DE DEV. DE LA VALLEE DE L'ARTIBONITE</t>
  </si>
  <si>
    <t>INSTITUT NATIONAL DE REFORME AGRAIRE</t>
  </si>
  <si>
    <t>INSTITUT NATIONAL DU CAFÉ HAITIEN</t>
  </si>
  <si>
    <t>MINISTERE DES TRAVAUX PUBLICS, TRANSPORTS ET COMMUNICATIONS</t>
  </si>
  <si>
    <t>LNBTP</t>
  </si>
  <si>
    <t>OFFICE NATIONAL DU CADASTRE</t>
  </si>
  <si>
    <t>SERVICE MARITIME ET DE NAVIGATION</t>
  </si>
  <si>
    <t>CONSEIL NATIONAL DES TELECOMUNICATIONS</t>
  </si>
  <si>
    <t>BUREAU DES MINES ET DE L'ENERGIE</t>
  </si>
  <si>
    <t>DINEPA</t>
  </si>
  <si>
    <t>MINISTERE COMMERCE ET DE L'INDUSTRIE</t>
  </si>
  <si>
    <t>OFFICE DES POSTES</t>
  </si>
  <si>
    <t>DIRECTION GENERALE DES ZONES FRANCHES</t>
  </si>
  <si>
    <t>MINISTERE DE L'ENVIRONNEMENT</t>
  </si>
  <si>
    <t>AGENCE NATIONALE DES AIRES PROTEGEES</t>
  </si>
  <si>
    <t>SERVICE NATIONAL DE GESTION DES RESIDUS SOLIDES</t>
  </si>
  <si>
    <t>MINISTERE DU TOURISME ET DES INDUSTRIES CREATIVES</t>
  </si>
  <si>
    <t>ECOLE HOTELIERE</t>
  </si>
  <si>
    <t>SECTEUR POLITIQUE</t>
  </si>
  <si>
    <t>MINISTERE DE LA JUSTICE ET DE LA SECURITE PUBLIQUE</t>
  </si>
  <si>
    <t>UNITE CENTRALE DE RENSEIGNEMENTS FINANCIERS</t>
  </si>
  <si>
    <t>BUREAU DU SECRETAIRE D'ETAT A LA SECURITE PUBLIQUE</t>
  </si>
  <si>
    <t>-</t>
  </si>
  <si>
    <t>ECOLE DE LA MAJISTRATURE</t>
  </si>
  <si>
    <t>POLICE NATIONALE D'HAITI</t>
  </si>
  <si>
    <t>MINISTERE DES HAITIENS VIVANTS A L'ETRANGER</t>
  </si>
  <si>
    <t>MINISTERE DES AFFAIRES ETRANGERES</t>
  </si>
  <si>
    <t>LA PRESIDENCE</t>
  </si>
  <si>
    <t>BUREAU DU PRESIDENT</t>
  </si>
  <si>
    <t>ADMINISTRATION GENERALE</t>
  </si>
  <si>
    <t>BUREAU DU PREMIER MINISTRE</t>
  </si>
  <si>
    <t>BUREAU  1ER MINISTRE</t>
  </si>
  <si>
    <t>CONSEIL DE MODERNISATION DES ENTREPRISES PUBLIQUES</t>
  </si>
  <si>
    <t>COMMISSION NATIONALE DE LUTTE CONTRE LA DROGUE</t>
  </si>
  <si>
    <t>BUREAU DE L'ORDONNATEUR NATIONAL</t>
  </si>
  <si>
    <t>COMMISSION NATIONALE INTERIMAIRE DE PASSATION DE MARCHÉS</t>
  </si>
  <si>
    <t>BUR. DE COORD. SUIVI DES ACC. C/Z</t>
  </si>
  <si>
    <t>CEFOPAFOP</t>
  </si>
  <si>
    <t>BUREAU DE GESTION DES MILITAIRES DEMOBILISES</t>
  </si>
  <si>
    <t>MINISTERE DE L'INTERIEUR ET DES COLLECTIVITES TERRITORIALES</t>
  </si>
  <si>
    <t>DIRECTION GENERALE DE LA PROTECTION CIVILE</t>
  </si>
  <si>
    <t>MINISTERE DE LA DEFENSE NATIONALE</t>
  </si>
  <si>
    <t>DIRECTION GENERALE</t>
  </si>
  <si>
    <t>FORCES ARMEES D'HAITI</t>
  </si>
  <si>
    <t>SECTEUR SOCIAL</t>
  </si>
  <si>
    <t>MINISTERE DE L'EDUCATION NATIONALE ET DE LA FORMATION PROFESSIONNELLE</t>
  </si>
  <si>
    <t>COMMISSION NATIONALE DE COOP. AVEC L' UNESCO</t>
  </si>
  <si>
    <t>INSTITUT NATIONAL FORMATION PROFESSIONNELLE</t>
  </si>
  <si>
    <t>OFFICE NATIONAL DE PARTENARIAT</t>
  </si>
  <si>
    <t>MINISTERE DES AFFAIRES SOCIALES ET DU TRAVAIL</t>
  </si>
  <si>
    <t>INSTITUT BIEN-ETRE SOCIAL &amp; DE RECHERCHES</t>
  </si>
  <si>
    <t>EPPLS</t>
  </si>
  <si>
    <t>OFFICE NATIONAL DE LA MIGRATION</t>
  </si>
  <si>
    <t>BUREAU DU SECRETAIRE D'ETAT POUR L'INTEGRATION DES PERSONNES HANDICAPEES</t>
  </si>
  <si>
    <t>MINISTERE DE LA SANTE PUBLIQUE ET DE LA POPULATION</t>
  </si>
  <si>
    <t>CENTRE AMBULANCIER NATIONAL</t>
  </si>
  <si>
    <t>MINISTERE A LA CONDITION FEMININE ET AUX DROITS DE LA FEMME</t>
  </si>
  <si>
    <t>MINISTERE DE LA JEUNESSE ET DES SPORTS ET DE L'ACTION CIVIQUE</t>
  </si>
  <si>
    <t>SECTEUR CULTUREL</t>
  </si>
  <si>
    <t>MINISTERE DES CULTES</t>
  </si>
  <si>
    <t>MINISTERE DE LA CULTURE</t>
  </si>
  <si>
    <t>ECOLE NATIONALE DES ARTS</t>
  </si>
  <si>
    <t>INSTITUT DE SAUVEGARDE DU PATRIMOINE NATIONAL</t>
  </si>
  <si>
    <t>THEATRE NATIONAL</t>
  </si>
  <si>
    <t>MUSEE DU PANTHEON NATIONAL</t>
  </si>
  <si>
    <t>BUREAU NATIONAL D'ETHNOLOGIE</t>
  </si>
  <si>
    <t>BIBLIOTHEQUE NATIONALE D'HAITI</t>
  </si>
  <si>
    <t>ARCHIVES NATIONALES D'HAITI</t>
  </si>
  <si>
    <t>DIRECTION NATIONALE DU LIVRE</t>
  </si>
  <si>
    <t>BUREAU HAITIEN DU DROIT D'AUTEUR</t>
  </si>
  <si>
    <t>MINISTERE DE LA COMMUNICATION</t>
  </si>
  <si>
    <t xml:space="preserve">DIRECTION GENERALE </t>
  </si>
  <si>
    <t>TELEVISION NATIONALE D'HAITI</t>
  </si>
  <si>
    <t>RADIO NATIONALE D'HAITI</t>
  </si>
  <si>
    <t>POUVOIR LEGISLATIF</t>
  </si>
  <si>
    <t>SENAT DE LA REPUBLIQUE</t>
  </si>
  <si>
    <t>ASSEMBLEE DES SENATEURS</t>
  </si>
  <si>
    <t>CHAMBRE DES DEPUTES</t>
  </si>
  <si>
    <t>SECRETARIAT GENERAL</t>
  </si>
  <si>
    <t>POUVOIR JUDICIAIRE</t>
  </si>
  <si>
    <t>CONSEIL SUPERIEUR DU POUVOIR JUDICIAIRE</t>
  </si>
  <si>
    <t>COUR DE CASSATION</t>
  </si>
  <si>
    <t>COUR D'APPEL</t>
  </si>
  <si>
    <t>TRIBUNAUX</t>
  </si>
  <si>
    <t>ORGANISMES INDEPENDANTS</t>
  </si>
  <si>
    <t>COUR SUPERIEURE DES COMPTES ET DU CONTENTIEUX ADMINISTRATIF</t>
  </si>
  <si>
    <t>CONSEIL DE LA COUR</t>
  </si>
  <si>
    <t>CONSEIL ELECTORAL</t>
  </si>
  <si>
    <t>OFFICE DE LA PROTECTION DU CITOYEN</t>
  </si>
  <si>
    <t>UNIVERSITE D'ETAT D'HAITI</t>
  </si>
  <si>
    <t>RECTORAT DE L'UNIVERSITE D'ETAT D'HAITI</t>
  </si>
  <si>
    <t>ACADEMIE DU CREOLE HAITIEN</t>
  </si>
  <si>
    <t>SECRETARIAT DE L'ACADEMIE DU CREOLE HAITIEN</t>
  </si>
  <si>
    <t>GRAND TOTAL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</si>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</sst>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0_);\(0\)"/>
    <numFmt numFmtId="167" formatCode="_-* #,##0.00\ &quot;€&quot;_-;\-* #,##0.00\ &quot;€&quot;_-;_-* &quot;-&quot;??\ &quot;€&quot;_-;_-@_-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i/>
      <sz val="11"/>
      <color rgb="FF000000"/>
      <name val="Calibri"/>
      <family val="2"/>
    </font>
    <font>
      <sz val="11"/>
      <color rgb="FF000000"/>
      <name val="Times New Roman"/>
      <family val="1"/>
    </font>
    <font>
      <sz val="11"/>
      <color rgb="FFFFFFFF"/>
      <name val="Calibri"/>
      <family val="2"/>
    </font>
    <font>
      <b/>
      <sz val="11"/>
      <color rgb="FFFF0000"/>
      <name val="Calibri"/>
      <family val="2"/>
    </font>
    <font>
      <b/>
      <sz val="12"/>
      <color rgb="FF000000"/>
      <name val="Times New Roman"/>
      <family val="1"/>
    </font>
    <font>
      <sz val="12"/>
      <color rgb="FF000000"/>
      <name val="Calibri"/>
      <family val="2"/>
    </font>
    <font>
      <b/>
      <sz val="12"/>
      <name val="Times New Roman"/>
      <family val="1"/>
    </font>
    <font>
      <sz val="12"/>
      <color rgb="FF000000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2"/>
      <color indexed="81"/>
      <name val="Tahoma"/>
      <family val="2"/>
    </font>
  </fonts>
  <fills count="16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/>
        <bgColor theme="4" tint="0.79998168889431442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/>
        <bgColor theme="4" tint="0.79998168889431442"/>
      </patternFill>
    </fill>
    <fill>
      <patternFill patternType="solid">
        <fgColor rgb="FF8EA9DB"/>
        <bgColor rgb="FFDDEBF7"/>
      </patternFill>
    </fill>
    <fill>
      <patternFill patternType="solid">
        <fgColor rgb="FF8EA9DB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8EA9DB"/>
        <bgColor rgb="FFD9E1F2"/>
      </patternFill>
    </fill>
    <fill>
      <patternFill patternType="solid">
        <fgColor rgb="FFBDD7EE"/>
        <bgColor rgb="FFDDEBF7"/>
      </patternFill>
    </fill>
    <fill>
      <patternFill patternType="solid">
        <fgColor rgb="FFB7DEE8"/>
        <bgColor rgb="FF000000"/>
      </patternFill>
    </fill>
    <fill>
      <patternFill patternType="solid">
        <fgColor rgb="FF31869B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DA9694"/>
        <bgColor rgb="FF000000"/>
      </patternFill>
    </fill>
  </fills>
  <borders count="98">
    <border>
      <left/>
      <right/>
      <top/>
      <bottom/>
      <diagonal/>
    </border>
    <border>
      <left style="thin">
        <color theme="4"/>
      </left>
      <right/>
      <top/>
      <bottom/>
      <diagonal/>
    </border>
    <border>
      <left/>
      <right style="thin">
        <color theme="4"/>
      </right>
      <top/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rgb="FF9BC2E6"/>
      </bottom>
      <diagonal/>
    </border>
    <border>
      <left/>
      <right style="medium">
        <color indexed="64"/>
      </right>
      <top style="medium">
        <color indexed="64"/>
      </top>
      <bottom style="thin">
        <color rgb="FF9BC2E6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/>
      <right/>
      <top/>
      <bottom style="thin">
        <color rgb="FF9BC2E6"/>
      </bottom>
      <diagonal/>
    </border>
    <border>
      <left/>
      <right style="medium">
        <color indexed="64"/>
      </right>
      <top/>
      <bottom style="thin">
        <color rgb="FF9BC2E6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 style="thin">
        <color rgb="FF9BC2E6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>
      <alignment vertical="center"/>
    </xf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52">
    <xf numFmtId="0" fontId="0" fillId="0" borderId="0" xfId="0"/>
    <xf numFmtId="0" fontId="4" fillId="2" borderId="0" xfId="0" applyFont="1" applyFill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3" fillId="5" borderId="3" xfId="0" applyFont="1" applyFill="1" applyBorder="1" applyAlignment="1">
      <alignment horizontal="left"/>
    </xf>
    <xf numFmtId="0" fontId="3" fillId="5" borderId="3" xfId="0" applyFont="1" applyFill="1" applyBorder="1"/>
    <xf numFmtId="0" fontId="0" fillId="0" borderId="0" xfId="0" applyAlignment="1">
      <alignment horizontal="left" indent="1"/>
    </xf>
    <xf numFmtId="0" fontId="3" fillId="6" borderId="4" xfId="0" applyFont="1" applyFill="1" applyBorder="1" applyAlignment="1">
      <alignment horizontal="left"/>
    </xf>
    <xf numFmtId="164" fontId="3" fillId="6" borderId="4" xfId="1" applyNumberFormat="1" applyFont="1" applyFill="1" applyBorder="1"/>
    <xf numFmtId="0" fontId="6" fillId="0" borderId="0" xfId="3" applyFont="1" applyAlignment="1"/>
    <xf numFmtId="0" fontId="7" fillId="7" borderId="5" xfId="3" applyFont="1" applyFill="1" applyBorder="1" applyAlignment="1">
      <alignment vertical="center" wrapText="1"/>
    </xf>
    <xf numFmtId="164" fontId="7" fillId="7" borderId="6" xfId="4" applyNumberFormat="1" applyFont="1" applyFill="1" applyBorder="1" applyAlignment="1">
      <alignment horizontal="center" vertical="center" wrapText="1"/>
    </xf>
    <xf numFmtId="164" fontId="7" fillId="7" borderId="7" xfId="4" applyNumberFormat="1" applyFont="1" applyFill="1" applyBorder="1" applyAlignment="1">
      <alignment horizontal="center" vertical="center" wrapText="1"/>
    </xf>
    <xf numFmtId="164" fontId="7" fillId="7" borderId="8" xfId="4" applyNumberFormat="1" applyFont="1" applyFill="1" applyBorder="1" applyAlignment="1">
      <alignment horizontal="center" vertical="center" wrapText="1"/>
    </xf>
    <xf numFmtId="0" fontId="6" fillId="0" borderId="0" xfId="3" applyFont="1" applyAlignment="1">
      <alignment wrapText="1"/>
    </xf>
    <xf numFmtId="0" fontId="6" fillId="8" borderId="9" xfId="3" applyFont="1" applyFill="1" applyBorder="1" applyAlignment="1"/>
    <xf numFmtId="0" fontId="6" fillId="8" borderId="7" xfId="3" applyFont="1" applyFill="1" applyBorder="1" applyAlignment="1"/>
    <xf numFmtId="0" fontId="6" fillId="0" borderId="10" xfId="3" applyFont="1" applyBorder="1" applyAlignment="1">
      <alignment horizontal="left"/>
    </xf>
    <xf numFmtId="164" fontId="6" fillId="0" borderId="0" xfId="4" applyNumberFormat="1" applyFont="1" applyFill="1" applyBorder="1" applyAlignment="1">
      <alignment horizontal="left"/>
    </xf>
    <xf numFmtId="164" fontId="6" fillId="0" borderId="7" xfId="4" applyNumberFormat="1" applyFont="1" applyFill="1" applyBorder="1" applyAlignment="1">
      <alignment horizontal="center"/>
    </xf>
    <xf numFmtId="43" fontId="6" fillId="0" borderId="11" xfId="1" applyFont="1" applyFill="1" applyBorder="1" applyAlignment="1"/>
    <xf numFmtId="0" fontId="7" fillId="7" borderId="12" xfId="3" applyFont="1" applyFill="1" applyBorder="1" applyAlignment="1"/>
    <xf numFmtId="0" fontId="7" fillId="7" borderId="12" xfId="3" applyFont="1" applyFill="1" applyBorder="1" applyAlignment="1">
      <alignment wrapText="1"/>
    </xf>
    <xf numFmtId="0" fontId="7" fillId="7" borderId="12" xfId="3" applyFont="1" applyFill="1" applyBorder="1" applyAlignment="1">
      <alignment horizontal="center" wrapText="1"/>
    </xf>
    <xf numFmtId="0" fontId="7" fillId="7" borderId="8" xfId="3" applyFont="1" applyFill="1" applyBorder="1" applyAlignment="1">
      <alignment horizontal="center" wrapText="1"/>
    </xf>
    <xf numFmtId="0" fontId="7" fillId="0" borderId="0" xfId="3" applyFont="1" applyAlignment="1">
      <alignment horizontal="center"/>
    </xf>
    <xf numFmtId="164" fontId="6" fillId="0" borderId="0" xfId="4" applyNumberFormat="1" applyFont="1" applyFill="1" applyBorder="1" applyAlignment="1">
      <alignment horizontal="center"/>
    </xf>
    <xf numFmtId="0" fontId="6" fillId="0" borderId="13" xfId="3" applyFont="1" applyBorder="1" applyAlignment="1">
      <alignment horizontal="left"/>
    </xf>
    <xf numFmtId="0" fontId="7" fillId="0" borderId="14" xfId="3" applyFont="1" applyBorder="1" applyAlignment="1">
      <alignment horizontal="left"/>
    </xf>
    <xf numFmtId="164" fontId="0" fillId="0" borderId="3" xfId="0" applyNumberFormat="1" applyBorder="1"/>
    <xf numFmtId="164" fontId="7" fillId="0" borderId="15" xfId="1" applyNumberFormat="1" applyFont="1" applyFill="1" applyBorder="1"/>
    <xf numFmtId="0" fontId="6" fillId="0" borderId="0" xfId="0" applyFont="1"/>
    <xf numFmtId="0" fontId="6" fillId="0" borderId="16" xfId="3" applyFont="1" applyBorder="1" applyAlignment="1">
      <alignment horizontal="left"/>
    </xf>
    <xf numFmtId="0" fontId="7" fillId="0" borderId="17" xfId="3" applyFont="1" applyBorder="1" applyAlignment="1">
      <alignment horizontal="left"/>
    </xf>
    <xf numFmtId="164" fontId="7" fillId="0" borderId="18" xfId="1" applyNumberFormat="1" applyFont="1" applyFill="1" applyBorder="1"/>
    <xf numFmtId="37" fontId="6" fillId="0" borderId="11" xfId="4" applyNumberFormat="1" applyFont="1" applyFill="1" applyBorder="1" applyAlignment="1"/>
    <xf numFmtId="0" fontId="7" fillId="7" borderId="5" xfId="3" applyFont="1" applyFill="1" applyBorder="1" applyAlignment="1">
      <alignment horizontal="left"/>
    </xf>
    <xf numFmtId="164" fontId="7" fillId="7" borderId="6" xfId="4" applyNumberFormat="1" applyFont="1" applyFill="1" applyBorder="1" applyAlignment="1">
      <alignment horizontal="left"/>
    </xf>
    <xf numFmtId="164" fontId="7" fillId="7" borderId="6" xfId="4" applyNumberFormat="1" applyFont="1" applyFill="1" applyBorder="1" applyAlignment="1">
      <alignment horizontal="center"/>
    </xf>
    <xf numFmtId="43" fontId="7" fillId="7" borderId="19" xfId="1" applyFont="1" applyFill="1" applyBorder="1" applyAlignment="1">
      <alignment horizontal="right"/>
    </xf>
    <xf numFmtId="0" fontId="8" fillId="0" borderId="7" xfId="3" applyFont="1" applyBorder="1" applyAlignment="1"/>
    <xf numFmtId="164" fontId="6" fillId="0" borderId="0" xfId="4" applyNumberFormat="1" applyFont="1" applyFill="1" applyBorder="1" applyAlignment="1">
      <alignment horizontal="right"/>
    </xf>
    <xf numFmtId="164" fontId="9" fillId="0" borderId="7" xfId="1" applyNumberFormat="1" applyFont="1" applyFill="1" applyBorder="1" applyAlignment="1">
      <alignment horizontal="center"/>
    </xf>
    <xf numFmtId="10" fontId="6" fillId="0" borderId="11" xfId="5" applyNumberFormat="1" applyFont="1" applyFill="1" applyBorder="1" applyAlignment="1">
      <alignment horizontal="center"/>
    </xf>
    <xf numFmtId="164" fontId="9" fillId="0" borderId="0" xfId="1" applyNumberFormat="1" applyFont="1" applyFill="1" applyBorder="1" applyAlignment="1">
      <alignment horizontal="center"/>
    </xf>
    <xf numFmtId="164" fontId="6" fillId="0" borderId="20" xfId="4" applyNumberFormat="1" applyFont="1" applyFill="1" applyBorder="1" applyAlignment="1">
      <alignment horizontal="left"/>
    </xf>
    <xf numFmtId="164" fontId="6" fillId="0" borderId="20" xfId="4" applyNumberFormat="1" applyFont="1" applyFill="1" applyBorder="1" applyAlignment="1">
      <alignment horizontal="center"/>
    </xf>
    <xf numFmtId="164" fontId="7" fillId="7" borderId="20" xfId="4" applyNumberFormat="1" applyFont="1" applyFill="1" applyBorder="1" applyAlignment="1">
      <alignment horizontal="left"/>
    </xf>
    <xf numFmtId="164" fontId="7" fillId="7" borderId="20" xfId="4" applyNumberFormat="1" applyFont="1" applyFill="1" applyBorder="1" applyAlignment="1">
      <alignment horizontal="center"/>
    </xf>
    <xf numFmtId="10" fontId="7" fillId="7" borderId="8" xfId="5" applyNumberFormat="1" applyFont="1" applyFill="1" applyBorder="1" applyAlignment="1">
      <alignment horizontal="center"/>
    </xf>
    <xf numFmtId="0" fontId="8" fillId="0" borderId="0" xfId="3" applyFont="1" applyAlignment="1">
      <alignment horizontal="left"/>
    </xf>
    <xf numFmtId="164" fontId="7" fillId="7" borderId="19" xfId="4" applyNumberFormat="1" applyFont="1" applyFill="1" applyBorder="1" applyAlignment="1">
      <alignment horizontal="center" vertical="center" wrapText="1"/>
    </xf>
    <xf numFmtId="164" fontId="6" fillId="0" borderId="21" xfId="4" applyNumberFormat="1" applyFont="1" applyFill="1" applyBorder="1" applyAlignment="1">
      <alignment horizontal="left"/>
    </xf>
    <xf numFmtId="164" fontId="6" fillId="0" borderId="22" xfId="4" applyNumberFormat="1" applyFont="1" applyFill="1" applyBorder="1" applyAlignment="1">
      <alignment horizontal="left"/>
    </xf>
    <xf numFmtId="164" fontId="6" fillId="0" borderId="7" xfId="4" applyNumberFormat="1" applyFont="1" applyFill="1" applyBorder="1" applyAlignment="1">
      <alignment horizontal="left"/>
    </xf>
    <xf numFmtId="39" fontId="9" fillId="0" borderId="7" xfId="1" applyNumberFormat="1" applyFont="1" applyFill="1" applyBorder="1" applyAlignment="1"/>
    <xf numFmtId="43" fontId="6" fillId="0" borderId="7" xfId="1" applyFont="1" applyFill="1" applyBorder="1" applyAlignment="1"/>
    <xf numFmtId="10" fontId="6" fillId="0" borderId="19" xfId="5" applyNumberFormat="1" applyFont="1" applyFill="1" applyBorder="1" applyAlignment="1">
      <alignment horizontal="center"/>
    </xf>
    <xf numFmtId="39" fontId="9" fillId="0" borderId="0" xfId="1" applyNumberFormat="1" applyFont="1" applyFill="1" applyBorder="1" applyAlignment="1"/>
    <xf numFmtId="43" fontId="6" fillId="0" borderId="0" xfId="1" applyFont="1" applyFill="1" applyBorder="1" applyAlignment="1"/>
    <xf numFmtId="0" fontId="6" fillId="0" borderId="10" xfId="3" applyFont="1" applyBorder="1" applyAlignment="1"/>
    <xf numFmtId="37" fontId="6" fillId="0" borderId="0" xfId="4" applyNumberFormat="1" applyFont="1" applyFill="1" applyBorder="1" applyAlignment="1"/>
    <xf numFmtId="37" fontId="6" fillId="0" borderId="0" xfId="4" applyNumberFormat="1" applyFont="1" applyFill="1" applyBorder="1" applyAlignment="1">
      <alignment horizontal="center"/>
    </xf>
    <xf numFmtId="37" fontId="6" fillId="0" borderId="20" xfId="4" applyNumberFormat="1" applyFont="1" applyFill="1" applyBorder="1" applyAlignment="1">
      <alignment horizontal="center"/>
    </xf>
    <xf numFmtId="43" fontId="7" fillId="7" borderId="6" xfId="1" applyFont="1" applyFill="1" applyBorder="1" applyAlignment="1">
      <alignment horizontal="right"/>
    </xf>
    <xf numFmtId="43" fontId="7" fillId="7" borderId="20" xfId="1" applyFont="1" applyFill="1" applyBorder="1" applyAlignment="1">
      <alignment vertical="center"/>
    </xf>
    <xf numFmtId="0" fontId="6" fillId="0" borderId="23" xfId="3" applyFont="1" applyBorder="1" applyAlignment="1">
      <alignment horizontal="left"/>
    </xf>
    <xf numFmtId="0" fontId="7" fillId="0" borderId="24" xfId="3" applyFont="1" applyBorder="1" applyAlignment="1">
      <alignment horizontal="left"/>
    </xf>
    <xf numFmtId="164" fontId="7" fillId="0" borderId="25" xfId="1" applyNumberFormat="1" applyFont="1" applyFill="1" applyBorder="1"/>
    <xf numFmtId="0" fontId="6" fillId="0" borderId="12" xfId="3" applyFont="1" applyBorder="1" applyAlignment="1"/>
    <xf numFmtId="0" fontId="7" fillId="0" borderId="26" xfId="3" applyFont="1" applyBorder="1" applyAlignment="1">
      <alignment horizontal="center"/>
    </xf>
    <xf numFmtId="0" fontId="7" fillId="0" borderId="27" xfId="3" applyFont="1" applyBorder="1" applyAlignment="1">
      <alignment horizontal="center"/>
    </xf>
    <xf numFmtId="0" fontId="7" fillId="9" borderId="0" xfId="3" applyFont="1" applyFill="1" applyAlignment="1">
      <alignment horizontal="center"/>
    </xf>
    <xf numFmtId="0" fontId="6" fillId="0" borderId="8" xfId="3" applyFont="1" applyBorder="1" applyAlignment="1"/>
    <xf numFmtId="3" fontId="7" fillId="7" borderId="6" xfId="3" applyNumberFormat="1" applyFont="1" applyFill="1" applyBorder="1" applyAlignment="1"/>
    <xf numFmtId="3" fontId="7" fillId="7" borderId="8" xfId="3" applyNumberFormat="1" applyFont="1" applyFill="1" applyBorder="1" applyAlignment="1"/>
    <xf numFmtId="0" fontId="7" fillId="0" borderId="0" xfId="3" applyFont="1" applyAlignment="1"/>
    <xf numFmtId="0" fontId="7" fillId="0" borderId="5" xfId="3" applyFont="1" applyBorder="1" applyAlignment="1"/>
    <xf numFmtId="0" fontId="7" fillId="0" borderId="28" xfId="3" applyFont="1" applyBorder="1" applyAlignment="1">
      <alignment horizontal="center"/>
    </xf>
    <xf numFmtId="0" fontId="7" fillId="0" borderId="19" xfId="3" applyFont="1" applyBorder="1" applyAlignment="1">
      <alignment horizontal="center"/>
    </xf>
    <xf numFmtId="0" fontId="7" fillId="0" borderId="6" xfId="3" applyFont="1" applyBorder="1" applyAlignment="1">
      <alignment horizontal="center"/>
    </xf>
    <xf numFmtId="0" fontId="7" fillId="0" borderId="5" xfId="3" applyFont="1" applyBorder="1" applyAlignment="1">
      <alignment horizontal="center"/>
    </xf>
    <xf numFmtId="0" fontId="7" fillId="0" borderId="12" xfId="3" applyFont="1" applyBorder="1" applyAlignment="1">
      <alignment horizontal="center"/>
    </xf>
    <xf numFmtId="0" fontId="6" fillId="0" borderId="0" xfId="3" applyFont="1" applyAlignment="1">
      <alignment horizontal="left"/>
    </xf>
    <xf numFmtId="3" fontId="6" fillId="0" borderId="7" xfId="3" applyNumberFormat="1" applyFont="1" applyBorder="1" applyAlignment="1"/>
    <xf numFmtId="0" fontId="6" fillId="0" borderId="9" xfId="0" applyFont="1" applyBorder="1" applyAlignment="1">
      <alignment horizontal="left"/>
    </xf>
    <xf numFmtId="164" fontId="0" fillId="0" borderId="29" xfId="0" applyNumberFormat="1" applyBorder="1"/>
    <xf numFmtId="164" fontId="7" fillId="0" borderId="30" xfId="4" applyNumberFormat="1" applyFont="1" applyFill="1" applyBorder="1"/>
    <xf numFmtId="165" fontId="6" fillId="0" borderId="31" xfId="5" applyNumberFormat="1" applyFont="1" applyFill="1" applyBorder="1" applyAlignment="1">
      <alignment horizontal="center"/>
    </xf>
    <xf numFmtId="165" fontId="6" fillId="0" borderId="32" xfId="5" applyNumberFormat="1" applyFont="1" applyFill="1" applyBorder="1" applyAlignment="1">
      <alignment horizontal="center"/>
    </xf>
    <xf numFmtId="0" fontId="6" fillId="0" borderId="10" xfId="0" applyFont="1" applyBorder="1" applyAlignment="1">
      <alignment horizontal="left"/>
    </xf>
    <xf numFmtId="165" fontId="6" fillId="0" borderId="33" xfId="5" applyNumberFormat="1" applyFont="1" applyFill="1" applyBorder="1" applyAlignment="1">
      <alignment horizontal="center"/>
    </xf>
    <xf numFmtId="165" fontId="6" fillId="0" borderId="34" xfId="5" applyNumberFormat="1" applyFont="1" applyFill="1" applyBorder="1" applyAlignment="1">
      <alignment horizontal="center"/>
    </xf>
    <xf numFmtId="0" fontId="7" fillId="7" borderId="26" xfId="3" applyFont="1" applyFill="1" applyBorder="1" applyAlignment="1"/>
    <xf numFmtId="0" fontId="7" fillId="7" borderId="20" xfId="3" applyFont="1" applyFill="1" applyBorder="1" applyAlignment="1"/>
    <xf numFmtId="0" fontId="7" fillId="7" borderId="27" xfId="3" applyFont="1" applyFill="1" applyBorder="1" applyAlignment="1">
      <alignment horizontal="center" wrapText="1"/>
    </xf>
    <xf numFmtId="0" fontId="7" fillId="7" borderId="35" xfId="3" applyFont="1" applyFill="1" applyBorder="1" applyAlignment="1">
      <alignment horizontal="center" wrapText="1"/>
    </xf>
    <xf numFmtId="0" fontId="7" fillId="7" borderId="35" xfId="3" applyFont="1" applyFill="1" applyBorder="1" applyAlignment="1">
      <alignment horizontal="center" vertical="center" wrapText="1"/>
    </xf>
    <xf numFmtId="43" fontId="0" fillId="0" borderId="3" xfId="0" applyNumberFormat="1" applyBorder="1"/>
    <xf numFmtId="43" fontId="7" fillId="0" borderId="15" xfId="1" applyFont="1" applyFill="1" applyBorder="1"/>
    <xf numFmtId="43" fontId="6" fillId="0" borderId="0" xfId="3" applyNumberFormat="1" applyFont="1" applyAlignment="1"/>
    <xf numFmtId="43" fontId="6" fillId="0" borderId="0" xfId="1" applyFont="1" applyFill="1" applyBorder="1"/>
    <xf numFmtId="0" fontId="6" fillId="0" borderId="26" xfId="0" applyFont="1" applyBorder="1" applyAlignment="1">
      <alignment horizontal="left"/>
    </xf>
    <xf numFmtId="165" fontId="6" fillId="0" borderId="36" xfId="5" applyNumberFormat="1" applyFont="1" applyFill="1" applyBorder="1" applyAlignment="1">
      <alignment horizontal="center"/>
    </xf>
    <xf numFmtId="165" fontId="6" fillId="0" borderId="37" xfId="5" applyNumberFormat="1" applyFont="1" applyFill="1" applyBorder="1" applyAlignment="1">
      <alignment horizontal="center"/>
    </xf>
    <xf numFmtId="43" fontId="7" fillId="0" borderId="18" xfId="1" applyFont="1" applyFill="1" applyBorder="1"/>
    <xf numFmtId="164" fontId="7" fillId="0" borderId="38" xfId="4" applyNumberFormat="1" applyFont="1" applyFill="1" applyBorder="1" applyAlignment="1">
      <alignment horizontal="center"/>
    </xf>
    <xf numFmtId="164" fontId="7" fillId="0" borderId="39" xfId="4" applyNumberFormat="1" applyFont="1" applyFill="1" applyBorder="1" applyAlignment="1">
      <alignment horizontal="center"/>
    </xf>
    <xf numFmtId="164" fontId="7" fillId="0" borderId="40" xfId="4" applyNumberFormat="1" applyFont="1" applyFill="1" applyBorder="1" applyAlignment="1">
      <alignment horizontal="center"/>
    </xf>
    <xf numFmtId="165" fontId="7" fillId="0" borderId="41" xfId="5" applyNumberFormat="1" applyFont="1" applyFill="1" applyBorder="1" applyAlignment="1">
      <alignment horizontal="center"/>
    </xf>
    <xf numFmtId="165" fontId="7" fillId="0" borderId="5" xfId="5" applyNumberFormat="1" applyFont="1" applyFill="1" applyBorder="1" applyAlignment="1">
      <alignment horizontal="center"/>
    </xf>
    <xf numFmtId="165" fontId="7" fillId="0" borderId="12" xfId="5" applyNumberFormat="1" applyFont="1" applyFill="1" applyBorder="1" applyAlignment="1">
      <alignment horizontal="center"/>
    </xf>
    <xf numFmtId="0" fontId="6" fillId="0" borderId="7" xfId="3" applyFont="1" applyBorder="1" applyAlignment="1"/>
    <xf numFmtId="3" fontId="6" fillId="0" borderId="0" xfId="3" applyNumberFormat="1" applyFont="1" applyAlignment="1"/>
    <xf numFmtId="0" fontId="7" fillId="0" borderId="41" xfId="0" applyFont="1" applyBorder="1"/>
    <xf numFmtId="0" fontId="7" fillId="0" borderId="43" xfId="0" applyFont="1" applyBorder="1" applyAlignment="1">
      <alignment horizontal="center"/>
    </xf>
    <xf numFmtId="0" fontId="7" fillId="0" borderId="5" xfId="0" applyFont="1" applyBorder="1"/>
    <xf numFmtId="0" fontId="7" fillId="0" borderId="44" xfId="0" applyFont="1" applyBorder="1" applyAlignment="1">
      <alignment horizontal="center"/>
    </xf>
    <xf numFmtId="0" fontId="7" fillId="0" borderId="45" xfId="0" applyFont="1" applyBorder="1" applyAlignment="1">
      <alignment horizontal="center"/>
    </xf>
    <xf numFmtId="0" fontId="7" fillId="0" borderId="8" xfId="0" applyFont="1" applyBorder="1"/>
    <xf numFmtId="0" fontId="7" fillId="0" borderId="29" xfId="3" applyFont="1" applyBorder="1" applyAlignment="1"/>
    <xf numFmtId="0" fontId="6" fillId="0" borderId="46" xfId="0" applyFont="1" applyBorder="1" applyAlignment="1">
      <alignment horizontal="left"/>
    </xf>
    <xf numFmtId="164" fontId="6" fillId="0" borderId="29" xfId="4" applyNumberFormat="1" applyFont="1" applyFill="1" applyBorder="1" applyAlignment="1">
      <alignment horizontal="center"/>
    </xf>
    <xf numFmtId="164" fontId="7" fillId="0" borderId="46" xfId="1" applyNumberFormat="1" applyFont="1" applyFill="1" applyBorder="1"/>
    <xf numFmtId="164" fontId="7" fillId="0" borderId="29" xfId="4" applyNumberFormat="1" applyFont="1" applyFill="1" applyBorder="1"/>
    <xf numFmtId="0" fontId="6" fillId="0" borderId="29" xfId="0" applyFont="1" applyBorder="1" applyAlignment="1">
      <alignment horizontal="left"/>
    </xf>
    <xf numFmtId="0" fontId="0" fillId="0" borderId="29" xfId="0" applyBorder="1"/>
    <xf numFmtId="0" fontId="6" fillId="0" borderId="22" xfId="3" applyFont="1" applyBorder="1" applyAlignment="1">
      <alignment horizontal="center"/>
    </xf>
    <xf numFmtId="0" fontId="7" fillId="0" borderId="29" xfId="0" applyFont="1" applyBorder="1" applyAlignment="1">
      <alignment horizontal="left"/>
    </xf>
    <xf numFmtId="164" fontId="7" fillId="0" borderId="29" xfId="1" applyNumberFormat="1" applyFont="1" applyFill="1" applyBorder="1" applyAlignment="1">
      <alignment horizontal="center"/>
    </xf>
    <xf numFmtId="164" fontId="7" fillId="0" borderId="46" xfId="1" applyNumberFormat="1" applyFont="1" applyFill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6" fillId="0" borderId="19" xfId="0" applyFont="1" applyBorder="1" applyAlignment="1">
      <alignment horizontal="left"/>
    </xf>
    <xf numFmtId="0" fontId="6" fillId="0" borderId="19" xfId="0" applyFont="1" applyBorder="1"/>
    <xf numFmtId="164" fontId="7" fillId="0" borderId="47" xfId="1" applyNumberFormat="1" applyFont="1" applyFill="1" applyBorder="1"/>
    <xf numFmtId="0" fontId="6" fillId="0" borderId="48" xfId="0" applyFont="1" applyBorder="1" applyAlignment="1">
      <alignment horizontal="left"/>
    </xf>
    <xf numFmtId="0" fontId="6" fillId="0" borderId="35" xfId="0" applyFont="1" applyBorder="1" applyAlignment="1">
      <alignment horizontal="left"/>
    </xf>
    <xf numFmtId="0" fontId="6" fillId="0" borderId="12" xfId="0" applyFont="1" applyBorder="1"/>
    <xf numFmtId="164" fontId="7" fillId="0" borderId="41" xfId="1" applyNumberFormat="1" applyFont="1" applyFill="1" applyBorder="1" applyAlignment="1">
      <alignment horizontal="center"/>
    </xf>
    <xf numFmtId="43" fontId="7" fillId="0" borderId="25" xfId="1" applyFont="1" applyFill="1" applyBorder="1"/>
    <xf numFmtId="43" fontId="7" fillId="7" borderId="6" xfId="1" applyFont="1" applyFill="1" applyBorder="1"/>
    <xf numFmtId="43" fontId="7" fillId="7" borderId="8" xfId="1" applyFont="1" applyFill="1" applyBorder="1"/>
    <xf numFmtId="0" fontId="7" fillId="7" borderId="9" xfId="3" applyFont="1" applyFill="1" applyBorder="1" applyAlignment="1"/>
    <xf numFmtId="0" fontId="7" fillId="7" borderId="41" xfId="3" applyFont="1" applyFill="1" applyBorder="1" applyAlignment="1"/>
    <xf numFmtId="0" fontId="7" fillId="7" borderId="12" xfId="3" applyFont="1" applyFill="1" applyBorder="1" applyAlignment="1">
      <alignment horizontal="center" vertical="center" wrapText="1"/>
    </xf>
    <xf numFmtId="0" fontId="7" fillId="7" borderId="43" xfId="3" applyFont="1" applyFill="1" applyBorder="1" applyAlignment="1">
      <alignment horizontal="center" vertical="center" wrapText="1"/>
    </xf>
    <xf numFmtId="0" fontId="7" fillId="0" borderId="9" xfId="3" applyFont="1" applyBorder="1" applyAlignment="1"/>
    <xf numFmtId="164" fontId="7" fillId="0" borderId="7" xfId="4" applyNumberFormat="1" applyFont="1" applyFill="1" applyBorder="1" applyAlignment="1">
      <alignment horizontal="center"/>
    </xf>
    <xf numFmtId="0" fontId="7" fillId="0" borderId="7" xfId="4" applyNumberFormat="1" applyFont="1" applyFill="1" applyBorder="1" applyAlignment="1">
      <alignment horizontal="center"/>
    </xf>
    <xf numFmtId="0" fontId="7" fillId="0" borderId="19" xfId="3" applyFont="1" applyBorder="1" applyAlignment="1"/>
    <xf numFmtId="1" fontId="0" fillId="0" borderId="3" xfId="0" applyNumberFormat="1" applyBorder="1"/>
    <xf numFmtId="1" fontId="3" fillId="0" borderId="3" xfId="0" applyNumberFormat="1" applyFont="1" applyBorder="1"/>
    <xf numFmtId="9" fontId="6" fillId="0" borderId="0" xfId="4" applyNumberFormat="1" applyFont="1" applyFill="1" applyBorder="1" applyAlignment="1">
      <alignment horizontal="right"/>
    </xf>
    <xf numFmtId="43" fontId="6" fillId="0" borderId="0" xfId="4" applyFont="1" applyFill="1" applyBorder="1" applyAlignment="1">
      <alignment horizontal="center"/>
    </xf>
    <xf numFmtId="9" fontId="6" fillId="0" borderId="11" xfId="3" applyNumberFormat="1" applyFont="1" applyBorder="1" applyAlignment="1"/>
    <xf numFmtId="9" fontId="6" fillId="0" borderId="0" xfId="3" applyNumberFormat="1" applyFont="1" applyAlignment="1"/>
    <xf numFmtId="0" fontId="7" fillId="0" borderId="26" xfId="3" applyFont="1" applyBorder="1" applyAlignment="1"/>
    <xf numFmtId="1" fontId="7" fillId="0" borderId="20" xfId="3" applyNumberFormat="1" applyFont="1" applyBorder="1" applyAlignment="1">
      <alignment wrapText="1"/>
    </xf>
    <xf numFmtId="9" fontId="7" fillId="0" borderId="20" xfId="3" applyNumberFormat="1" applyFont="1" applyBorder="1" applyAlignment="1">
      <alignment wrapText="1"/>
    </xf>
    <xf numFmtId="43" fontId="7" fillId="0" borderId="20" xfId="1" applyFont="1" applyFill="1" applyBorder="1" applyAlignment="1">
      <alignment wrapText="1"/>
    </xf>
    <xf numFmtId="9" fontId="7" fillId="0" borderId="27" xfId="3" applyNumberFormat="1" applyFont="1" applyBorder="1" applyAlignment="1">
      <alignment wrapText="1"/>
    </xf>
    <xf numFmtId="0" fontId="6" fillId="0" borderId="49" xfId="3" applyFont="1" applyBorder="1" applyAlignment="1">
      <alignment horizontal="left"/>
    </xf>
    <xf numFmtId="0" fontId="7" fillId="0" borderId="50" xfId="3" applyFont="1" applyBorder="1" applyAlignment="1">
      <alignment horizontal="left"/>
    </xf>
    <xf numFmtId="1" fontId="0" fillId="0" borderId="0" xfId="0" applyNumberFormat="1"/>
    <xf numFmtId="1" fontId="3" fillId="0" borderId="0" xfId="0" applyNumberFormat="1" applyFont="1"/>
    <xf numFmtId="166" fontId="7" fillId="10" borderId="53" xfId="0" applyNumberFormat="1" applyFont="1" applyFill="1" applyBorder="1"/>
    <xf numFmtId="166" fontId="7" fillId="10" borderId="54" xfId="0" applyNumberFormat="1" applyFont="1" applyFill="1" applyBorder="1"/>
    <xf numFmtId="0" fontId="10" fillId="0" borderId="0" xfId="3" applyFont="1" applyAlignment="1">
      <alignment horizontal="left"/>
    </xf>
    <xf numFmtId="3" fontId="10" fillId="0" borderId="7" xfId="3" applyNumberFormat="1" applyFont="1" applyBorder="1" applyAlignment="1"/>
    <xf numFmtId="0" fontId="10" fillId="0" borderId="0" xfId="3" applyFont="1" applyAlignment="1"/>
    <xf numFmtId="0" fontId="11" fillId="0" borderId="0" xfId="3" applyFont="1" applyAlignment="1"/>
    <xf numFmtId="0" fontId="6" fillId="0" borderId="0" xfId="3" applyFont="1" applyAlignment="1">
      <alignment horizontal="center" vertical="center"/>
    </xf>
    <xf numFmtId="0" fontId="10" fillId="0" borderId="0" xfId="3" applyFont="1" applyAlignment="1">
      <alignment horizontal="center" vertical="center"/>
    </xf>
    <xf numFmtId="0" fontId="5" fillId="0" borderId="0" xfId="3" applyAlignment="1">
      <alignment horizontal="left" vertical="center"/>
    </xf>
    <xf numFmtId="0" fontId="5" fillId="0" borderId="0" xfId="3" applyAlignment="1">
      <alignment horizontal="center" vertical="center"/>
    </xf>
    <xf numFmtId="164" fontId="7" fillId="11" borderId="28" xfId="1" applyNumberFormat="1" applyFont="1" applyFill="1" applyBorder="1" applyAlignment="1">
      <alignment horizontal="center" wrapText="1"/>
    </xf>
    <xf numFmtId="0" fontId="7" fillId="11" borderId="28" xfId="0" applyFont="1" applyFill="1" applyBorder="1" applyAlignment="1">
      <alignment horizontal="center" wrapText="1"/>
    </xf>
    <xf numFmtId="164" fontId="7" fillId="11" borderId="12" xfId="1" applyNumberFormat="1" applyFont="1" applyFill="1" applyBorder="1" applyAlignment="1">
      <alignment horizontal="center" wrapText="1"/>
    </xf>
    <xf numFmtId="0" fontId="7" fillId="11" borderId="12" xfId="0" applyFont="1" applyFill="1" applyBorder="1" applyAlignment="1">
      <alignment horizontal="center" wrapText="1"/>
    </xf>
    <xf numFmtId="164" fontId="7" fillId="0" borderId="10" xfId="1" applyNumberFormat="1" applyFont="1" applyFill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0" fontId="6" fillId="0" borderId="55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164" fontId="6" fillId="0" borderId="7" xfId="1" applyNumberFormat="1" applyFont="1" applyFill="1" applyBorder="1"/>
    <xf numFmtId="164" fontId="6" fillId="0" borderId="7" xfId="0" applyNumberFormat="1" applyFont="1" applyBorder="1"/>
    <xf numFmtId="165" fontId="6" fillId="0" borderId="56" xfId="2" applyNumberFormat="1" applyFont="1" applyFill="1" applyBorder="1"/>
    <xf numFmtId="164" fontId="6" fillId="0" borderId="57" xfId="1" applyNumberFormat="1" applyFont="1" applyFill="1" applyBorder="1"/>
    <xf numFmtId="43" fontId="6" fillId="0" borderId="57" xfId="1" applyFont="1" applyFill="1" applyBorder="1"/>
    <xf numFmtId="165" fontId="6" fillId="0" borderId="58" xfId="2" applyNumberFormat="1" applyFont="1" applyFill="1" applyBorder="1"/>
    <xf numFmtId="0" fontId="6" fillId="0" borderId="59" xfId="0" applyFont="1" applyBorder="1" applyAlignment="1">
      <alignment horizontal="left"/>
    </xf>
    <xf numFmtId="0" fontId="6" fillId="0" borderId="0" xfId="0" applyFont="1" applyAlignment="1">
      <alignment horizontal="left"/>
    </xf>
    <xf numFmtId="164" fontId="6" fillId="0" borderId="0" xfId="1" applyNumberFormat="1" applyFont="1" applyFill="1" applyBorder="1"/>
    <xf numFmtId="164" fontId="6" fillId="0" borderId="0" xfId="0" applyNumberFormat="1" applyFont="1"/>
    <xf numFmtId="165" fontId="6" fillId="0" borderId="60" xfId="2" applyNumberFormat="1" applyFont="1" applyFill="1" applyBorder="1"/>
    <xf numFmtId="164" fontId="6" fillId="0" borderId="61" xfId="1" applyNumberFormat="1" applyFont="1" applyFill="1" applyBorder="1"/>
    <xf numFmtId="43" fontId="6" fillId="0" borderId="61" xfId="1" applyFont="1" applyFill="1" applyBorder="1"/>
    <xf numFmtId="165" fontId="6" fillId="0" borderId="62" xfId="2" applyNumberFormat="1" applyFont="1" applyFill="1" applyBorder="1"/>
    <xf numFmtId="0" fontId="6" fillId="0" borderId="63" xfId="0" applyFont="1" applyBorder="1" applyAlignment="1">
      <alignment horizontal="left"/>
    </xf>
    <xf numFmtId="0" fontId="6" fillId="0" borderId="64" xfId="0" applyFont="1" applyBorder="1" applyAlignment="1">
      <alignment horizontal="left"/>
    </xf>
    <xf numFmtId="164" fontId="6" fillId="0" borderId="64" xfId="1" applyNumberFormat="1" applyFont="1" applyFill="1" applyBorder="1"/>
    <xf numFmtId="164" fontId="6" fillId="0" borderId="64" xfId="0" applyNumberFormat="1" applyFont="1" applyBorder="1"/>
    <xf numFmtId="165" fontId="6" fillId="0" borderId="65" xfId="2" applyNumberFormat="1" applyFont="1" applyFill="1" applyBorder="1"/>
    <xf numFmtId="164" fontId="6" fillId="0" borderId="66" xfId="1" applyNumberFormat="1" applyFont="1" applyFill="1" applyBorder="1"/>
    <xf numFmtId="43" fontId="6" fillId="0" borderId="66" xfId="1" applyFont="1" applyFill="1" applyBorder="1"/>
    <xf numFmtId="165" fontId="6" fillId="0" borderId="11" xfId="2" applyNumberFormat="1" applyFont="1" applyFill="1" applyBorder="1"/>
    <xf numFmtId="0" fontId="7" fillId="11" borderId="67" xfId="0" applyFont="1" applyFill="1" applyBorder="1" applyAlignment="1">
      <alignment horizontal="left"/>
    </xf>
    <xf numFmtId="0" fontId="7" fillId="11" borderId="68" xfId="0" applyFont="1" applyFill="1" applyBorder="1" applyAlignment="1">
      <alignment horizontal="left"/>
    </xf>
    <xf numFmtId="164" fontId="7" fillId="11" borderId="69" xfId="1" applyNumberFormat="1" applyFont="1" applyFill="1" applyBorder="1"/>
    <xf numFmtId="10" fontId="7" fillId="11" borderId="68" xfId="2" applyNumberFormat="1" applyFont="1" applyFill="1" applyBorder="1"/>
    <xf numFmtId="0" fontId="10" fillId="0" borderId="59" xfId="3" applyFont="1" applyBorder="1" applyAlignment="1">
      <alignment horizontal="center" vertical="center"/>
    </xf>
    <xf numFmtId="0" fontId="6" fillId="0" borderId="60" xfId="3" applyFont="1" applyBorder="1" applyAlignment="1">
      <alignment horizontal="left"/>
    </xf>
    <xf numFmtId="0" fontId="7" fillId="11" borderId="69" xfId="0" applyFont="1" applyFill="1" applyBorder="1" applyAlignment="1">
      <alignment horizontal="left"/>
    </xf>
    <xf numFmtId="0" fontId="7" fillId="11" borderId="0" xfId="0" applyFont="1" applyFill="1" applyAlignment="1">
      <alignment horizontal="left"/>
    </xf>
    <xf numFmtId="43" fontId="7" fillId="11" borderId="68" xfId="1" applyFont="1" applyFill="1" applyBorder="1"/>
    <xf numFmtId="43" fontId="7" fillId="11" borderId="0" xfId="1" applyFont="1" applyFill="1" applyBorder="1"/>
    <xf numFmtId="10" fontId="7" fillId="11" borderId="70" xfId="2" applyNumberFormat="1" applyFont="1" applyFill="1" applyBorder="1"/>
    <xf numFmtId="164" fontId="7" fillId="0" borderId="59" xfId="1" applyNumberFormat="1" applyFont="1" applyFill="1" applyBorder="1"/>
    <xf numFmtId="9" fontId="7" fillId="0" borderId="0" xfId="2" applyFont="1" applyFill="1" applyBorder="1"/>
    <xf numFmtId="0" fontId="6" fillId="0" borderId="69" xfId="3" applyFont="1" applyBorder="1" applyAlignment="1">
      <alignment horizontal="center" vertical="center"/>
    </xf>
    <xf numFmtId="0" fontId="5" fillId="0" borderId="69" xfId="3" applyBorder="1" applyAlignment="1">
      <alignment horizontal="left" vertical="center"/>
    </xf>
    <xf numFmtId="0" fontId="5" fillId="0" borderId="69" xfId="3" applyBorder="1" applyAlignment="1">
      <alignment horizontal="center" vertical="center"/>
    </xf>
    <xf numFmtId="0" fontId="6" fillId="0" borderId="69" xfId="3" applyFont="1" applyBorder="1" applyAlignment="1">
      <alignment horizontal="left"/>
    </xf>
    <xf numFmtId="3" fontId="6" fillId="0" borderId="69" xfId="3" applyNumberFormat="1" applyFont="1" applyBorder="1" applyAlignment="1"/>
    <xf numFmtId="0" fontId="6" fillId="0" borderId="9" xfId="3" applyFont="1" applyBorder="1" applyAlignment="1"/>
    <xf numFmtId="0" fontId="6" fillId="0" borderId="7" xfId="3" applyFont="1" applyBorder="1" applyAlignment="1">
      <alignment horizontal="center" vertical="center"/>
    </xf>
    <xf numFmtId="0" fontId="5" fillId="0" borderId="19" xfId="3" applyBorder="1" applyAlignment="1">
      <alignment horizontal="left" vertical="center"/>
    </xf>
    <xf numFmtId="0" fontId="5" fillId="0" borderId="11" xfId="3" applyBorder="1" applyAlignment="1">
      <alignment horizontal="left" vertical="center"/>
    </xf>
    <xf numFmtId="164" fontId="5" fillId="0" borderId="71" xfId="4" applyNumberFormat="1" applyFont="1" applyFill="1" applyBorder="1" applyAlignment="1">
      <alignment horizontal="right" vertical="center"/>
    </xf>
    <xf numFmtId="164" fontId="5" fillId="0" borderId="11" xfId="4" applyNumberFormat="1" applyFont="1" applyFill="1" applyBorder="1" applyAlignment="1">
      <alignment horizontal="right" vertical="center"/>
    </xf>
    <xf numFmtId="164" fontId="7" fillId="0" borderId="72" xfId="4" applyNumberFormat="1" applyFont="1" applyFill="1" applyBorder="1" applyAlignment="1">
      <alignment horizontal="right"/>
    </xf>
    <xf numFmtId="164" fontId="7" fillId="0" borderId="73" xfId="4" applyNumberFormat="1" applyFont="1" applyFill="1" applyBorder="1" applyAlignment="1">
      <alignment horizontal="right"/>
    </xf>
    <xf numFmtId="0" fontId="6" fillId="0" borderId="74" xfId="3" applyFont="1" applyBorder="1" applyAlignment="1"/>
    <xf numFmtId="0" fontId="6" fillId="0" borderId="75" xfId="3" applyFont="1" applyBorder="1" applyAlignment="1"/>
    <xf numFmtId="3" fontId="6" fillId="0" borderId="11" xfId="3" applyNumberFormat="1" applyFont="1" applyBorder="1" applyAlignment="1"/>
    <xf numFmtId="0" fontId="6" fillId="0" borderId="11" xfId="3" applyFont="1" applyBorder="1" applyAlignment="1"/>
    <xf numFmtId="0" fontId="6" fillId="0" borderId="26" xfId="3" applyFont="1" applyBorder="1" applyAlignment="1"/>
    <xf numFmtId="43" fontId="7" fillId="0" borderId="20" xfId="3" applyNumberFormat="1" applyFont="1" applyBorder="1" applyAlignment="1"/>
    <xf numFmtId="0" fontId="6" fillId="0" borderId="27" xfId="3" applyFont="1" applyBorder="1" applyAlignment="1"/>
    <xf numFmtId="0" fontId="7" fillId="0" borderId="0" xfId="3" applyFont="1" applyAlignment="1">
      <alignment horizontal="left"/>
    </xf>
    <xf numFmtId="3" fontId="7" fillId="0" borderId="0" xfId="3" applyNumberFormat="1" applyFont="1" applyAlignment="1"/>
    <xf numFmtId="0" fontId="13" fillId="0" borderId="0" xfId="0" applyFont="1"/>
    <xf numFmtId="3" fontId="13" fillId="0" borderId="0" xfId="0" applyNumberFormat="1" applyFont="1"/>
    <xf numFmtId="3" fontId="12" fillId="12" borderId="12" xfId="0" applyNumberFormat="1" applyFont="1" applyFill="1" applyBorder="1" applyAlignment="1">
      <alignment horizontal="center" vertical="center" wrapText="1"/>
    </xf>
    <xf numFmtId="3" fontId="12" fillId="12" borderId="12" xfId="0" applyNumberFormat="1" applyFont="1" applyFill="1" applyBorder="1" applyAlignment="1">
      <alignment vertical="center" wrapText="1"/>
    </xf>
    <xf numFmtId="3" fontId="12" fillId="12" borderId="44" xfId="0" applyNumberFormat="1" applyFont="1" applyFill="1" applyBorder="1" applyAlignment="1">
      <alignment horizontal="center" vertical="center" wrapText="1"/>
    </xf>
    <xf numFmtId="3" fontId="12" fillId="12" borderId="76" xfId="0" applyNumberFormat="1" applyFont="1" applyFill="1" applyBorder="1" applyAlignment="1">
      <alignment horizontal="center" vertical="center" wrapText="1"/>
    </xf>
    <xf numFmtId="3" fontId="12" fillId="13" borderId="28" xfId="0" applyNumberFormat="1" applyFont="1" applyFill="1" applyBorder="1" applyAlignment="1">
      <alignment horizontal="right" vertical="center"/>
    </xf>
    <xf numFmtId="3" fontId="12" fillId="13" borderId="28" xfId="0" applyNumberFormat="1" applyFont="1" applyFill="1" applyBorder="1" applyAlignment="1">
      <alignment horizontal="left" vertical="center" wrapText="1"/>
    </xf>
    <xf numFmtId="3" fontId="14" fillId="13" borderId="44" xfId="0" applyNumberFormat="1" applyFont="1" applyFill="1" applyBorder="1" applyAlignment="1">
      <alignment horizontal="center" vertical="center"/>
    </xf>
    <xf numFmtId="3" fontId="14" fillId="13" borderId="76" xfId="0" applyNumberFormat="1" applyFont="1" applyFill="1" applyBorder="1" applyAlignment="1">
      <alignment horizontal="center" vertical="center"/>
    </xf>
    <xf numFmtId="165" fontId="14" fillId="13" borderId="45" xfId="2" applyNumberFormat="1" applyFont="1" applyFill="1" applyBorder="1" applyAlignment="1">
      <alignment horizontal="center" vertical="center"/>
    </xf>
    <xf numFmtId="43" fontId="14" fillId="13" borderId="44" xfId="1" applyFont="1" applyFill="1" applyBorder="1" applyAlignment="1">
      <alignment horizontal="center" vertical="center"/>
    </xf>
    <xf numFmtId="43" fontId="14" fillId="13" borderId="76" xfId="1" applyFont="1" applyFill="1" applyBorder="1" applyAlignment="1">
      <alignment horizontal="center" vertical="center"/>
    </xf>
    <xf numFmtId="1" fontId="15" fillId="14" borderId="28" xfId="0" applyNumberFormat="1" applyFont="1" applyFill="1" applyBorder="1" applyAlignment="1">
      <alignment horizontal="right" vertical="center"/>
    </xf>
    <xf numFmtId="3" fontId="12" fillId="14" borderId="28" xfId="0" applyNumberFormat="1" applyFont="1" applyFill="1" applyBorder="1" applyAlignment="1">
      <alignment horizontal="left" vertical="center" wrapText="1"/>
    </xf>
    <xf numFmtId="3" fontId="14" fillId="14" borderId="44" xfId="0" applyNumberFormat="1" applyFont="1" applyFill="1" applyBorder="1" applyAlignment="1">
      <alignment horizontal="center" vertical="center"/>
    </xf>
    <xf numFmtId="3" fontId="14" fillId="14" borderId="76" xfId="0" applyNumberFormat="1" applyFont="1" applyFill="1" applyBorder="1" applyAlignment="1">
      <alignment horizontal="center" vertical="center"/>
    </xf>
    <xf numFmtId="165" fontId="14" fillId="14" borderId="45" xfId="2" applyNumberFormat="1" applyFont="1" applyFill="1" applyBorder="1" applyAlignment="1">
      <alignment horizontal="center" vertical="center"/>
    </xf>
    <xf numFmtId="43" fontId="14" fillId="14" borderId="44" xfId="1" applyFont="1" applyFill="1" applyBorder="1" applyAlignment="1">
      <alignment horizontal="center" vertical="center"/>
    </xf>
    <xf numFmtId="43" fontId="14" fillId="14" borderId="76" xfId="1" applyFont="1" applyFill="1" applyBorder="1" applyAlignment="1">
      <alignment horizontal="center" vertical="center"/>
    </xf>
    <xf numFmtId="1" fontId="12" fillId="15" borderId="12" xfId="0" applyNumberFormat="1" applyFont="1" applyFill="1" applyBorder="1" applyAlignment="1">
      <alignment horizontal="right" vertical="center"/>
    </xf>
    <xf numFmtId="3" fontId="12" fillId="15" borderId="12" xfId="0" applyNumberFormat="1" applyFont="1" applyFill="1" applyBorder="1" applyAlignment="1">
      <alignment horizontal="left" vertical="center" wrapText="1"/>
    </xf>
    <xf numFmtId="3" fontId="14" fillId="15" borderId="41" xfId="0" applyNumberFormat="1" applyFont="1" applyFill="1" applyBorder="1" applyAlignment="1">
      <alignment horizontal="center" vertical="center"/>
    </xf>
    <xf numFmtId="3" fontId="14" fillId="15" borderId="77" xfId="0" applyNumberFormat="1" applyFont="1" applyFill="1" applyBorder="1" applyAlignment="1">
      <alignment horizontal="center" vertical="center"/>
    </xf>
    <xf numFmtId="165" fontId="14" fillId="15" borderId="43" xfId="2" applyNumberFormat="1" applyFont="1" applyFill="1" applyBorder="1" applyAlignment="1">
      <alignment horizontal="center" vertical="center"/>
    </xf>
    <xf numFmtId="43" fontId="14" fillId="15" borderId="41" xfId="1" applyFont="1" applyFill="1" applyBorder="1" applyAlignment="1">
      <alignment horizontal="center" vertical="center"/>
    </xf>
    <xf numFmtId="43" fontId="14" fillId="15" borderId="77" xfId="1" applyFont="1" applyFill="1" applyBorder="1" applyAlignment="1">
      <alignment horizontal="center" vertical="center"/>
    </xf>
    <xf numFmtId="1" fontId="15" fillId="0" borderId="78" xfId="0" applyNumberFormat="1" applyFont="1" applyBorder="1" applyAlignment="1">
      <alignment horizontal="right" vertical="center"/>
    </xf>
    <xf numFmtId="3" fontId="15" fillId="0" borderId="79" xfId="0" applyNumberFormat="1" applyFont="1" applyBorder="1" applyAlignment="1">
      <alignment horizontal="left" vertical="center" wrapText="1"/>
    </xf>
    <xf numFmtId="3" fontId="16" fillId="0" borderId="80" xfId="0" applyNumberFormat="1" applyFont="1" applyBorder="1" applyAlignment="1">
      <alignment horizontal="center" vertical="center"/>
    </xf>
    <xf numFmtId="3" fontId="16" fillId="0" borderId="81" xfId="0" applyNumberFormat="1" applyFont="1" applyBorder="1" applyAlignment="1">
      <alignment horizontal="center" vertical="center"/>
    </xf>
    <xf numFmtId="165" fontId="16" fillId="0" borderId="82" xfId="2" applyNumberFormat="1" applyFont="1" applyFill="1" applyBorder="1" applyAlignment="1">
      <alignment horizontal="center" vertical="center"/>
    </xf>
    <xf numFmtId="43" fontId="16" fillId="0" borderId="80" xfId="1" applyFont="1" applyFill="1" applyBorder="1" applyAlignment="1">
      <alignment horizontal="center" vertical="center"/>
    </xf>
    <xf numFmtId="43" fontId="16" fillId="0" borderId="81" xfId="1" applyFont="1" applyFill="1" applyBorder="1" applyAlignment="1">
      <alignment horizontal="center" vertical="center"/>
    </xf>
    <xf numFmtId="1" fontId="15" fillId="0" borderId="83" xfId="0" applyNumberFormat="1" applyFont="1" applyBorder="1" applyAlignment="1">
      <alignment horizontal="right" vertical="center"/>
    </xf>
    <xf numFmtId="3" fontId="15" fillId="0" borderId="18" xfId="0" applyNumberFormat="1" applyFont="1" applyBorder="1" applyAlignment="1">
      <alignment horizontal="left" vertical="center" wrapText="1"/>
    </xf>
    <xf numFmtId="1" fontId="15" fillId="0" borderId="84" xfId="0" applyNumberFormat="1" applyFont="1" applyBorder="1" applyAlignment="1">
      <alignment horizontal="right" vertical="center"/>
    </xf>
    <xf numFmtId="3" fontId="15" fillId="0" borderId="85" xfId="0" applyNumberFormat="1" applyFont="1" applyBorder="1" applyAlignment="1">
      <alignment horizontal="left" vertical="center" wrapText="1"/>
    </xf>
    <xf numFmtId="3" fontId="16" fillId="0" borderId="86" xfId="0" applyNumberFormat="1" applyFont="1" applyBorder="1" applyAlignment="1">
      <alignment horizontal="center" vertical="center"/>
    </xf>
    <xf numFmtId="3" fontId="16" fillId="0" borderId="87" xfId="0" applyNumberFormat="1" applyFont="1" applyBorder="1" applyAlignment="1">
      <alignment horizontal="center" vertical="center"/>
    </xf>
    <xf numFmtId="165" fontId="16" fillId="0" borderId="88" xfId="2" applyNumberFormat="1" applyFont="1" applyFill="1" applyBorder="1" applyAlignment="1">
      <alignment horizontal="center" vertical="center"/>
    </xf>
    <xf numFmtId="43" fontId="16" fillId="0" borderId="86" xfId="1" applyFont="1" applyFill="1" applyBorder="1" applyAlignment="1">
      <alignment horizontal="center" vertical="center"/>
    </xf>
    <xf numFmtId="43" fontId="16" fillId="0" borderId="87" xfId="1" applyFont="1" applyFill="1" applyBorder="1" applyAlignment="1">
      <alignment horizontal="center" vertical="center"/>
    </xf>
    <xf numFmtId="1" fontId="15" fillId="0" borderId="48" xfId="0" applyNumberFormat="1" applyFont="1" applyBorder="1" applyAlignment="1">
      <alignment horizontal="right" vertical="center"/>
    </xf>
    <xf numFmtId="3" fontId="15" fillId="0" borderId="11" xfId="0" applyNumberFormat="1" applyFont="1" applyBorder="1" applyAlignment="1">
      <alignment horizontal="left" vertical="center" wrapText="1"/>
    </xf>
    <xf numFmtId="43" fontId="16" fillId="0" borderId="89" xfId="1" applyFont="1" applyFill="1" applyBorder="1" applyAlignment="1">
      <alignment horizontal="center" vertical="center"/>
    </xf>
    <xf numFmtId="0" fontId="15" fillId="0" borderId="83" xfId="0" applyFont="1" applyBorder="1" applyAlignment="1">
      <alignment horizontal="right" vertical="center"/>
    </xf>
    <xf numFmtId="4" fontId="15" fillId="0" borderId="85" xfId="0" applyNumberFormat="1" applyFont="1" applyBorder="1" applyAlignment="1">
      <alignment horizontal="left" vertical="center" wrapText="1"/>
    </xf>
    <xf numFmtId="0" fontId="15" fillId="0" borderId="84" xfId="0" applyFont="1" applyBorder="1" applyAlignment="1">
      <alignment horizontal="right" vertical="center"/>
    </xf>
    <xf numFmtId="4" fontId="12" fillId="15" borderId="12" xfId="0" applyNumberFormat="1" applyFont="1" applyFill="1" applyBorder="1" applyAlignment="1">
      <alignment horizontal="left" vertical="center" wrapText="1"/>
    </xf>
    <xf numFmtId="3" fontId="17" fillId="0" borderId="90" xfId="0" applyNumberFormat="1" applyFont="1" applyBorder="1" applyAlignment="1">
      <alignment horizontal="center" vertical="center"/>
    </xf>
    <xf numFmtId="3" fontId="17" fillId="0" borderId="91" xfId="0" applyNumberFormat="1" applyFont="1" applyBorder="1" applyAlignment="1">
      <alignment horizontal="center" vertical="center"/>
    </xf>
    <xf numFmtId="3" fontId="16" fillId="0" borderId="92" xfId="0" applyNumberFormat="1" applyFont="1" applyBorder="1" applyAlignment="1">
      <alignment horizontal="center" vertical="center"/>
    </xf>
    <xf numFmtId="3" fontId="16" fillId="0" borderId="93" xfId="0" applyNumberFormat="1" applyFont="1" applyBorder="1" applyAlignment="1">
      <alignment horizontal="center" vertical="center"/>
    </xf>
    <xf numFmtId="165" fontId="16" fillId="0" borderId="94" xfId="2" applyNumberFormat="1" applyFont="1" applyFill="1" applyBorder="1" applyAlignment="1">
      <alignment horizontal="center" vertical="center"/>
    </xf>
    <xf numFmtId="43" fontId="16" fillId="0" borderId="95" xfId="1" applyFont="1" applyFill="1" applyBorder="1" applyAlignment="1">
      <alignment horizontal="center" vertical="center"/>
    </xf>
    <xf numFmtId="43" fontId="16" fillId="0" borderId="96" xfId="1" applyFont="1" applyFill="1" applyBorder="1" applyAlignment="1">
      <alignment horizontal="center" vertical="center"/>
    </xf>
    <xf numFmtId="4" fontId="15" fillId="0" borderId="83" xfId="0" applyNumberFormat="1" applyFont="1" applyBorder="1" applyAlignment="1">
      <alignment horizontal="left" vertical="center" wrapText="1"/>
    </xf>
    <xf numFmtId="4" fontId="15" fillId="0" borderId="18" xfId="0" applyNumberFormat="1" applyFont="1" applyBorder="1" applyAlignment="1">
      <alignment horizontal="left" vertical="center" wrapText="1"/>
    </xf>
    <xf numFmtId="43" fontId="16" fillId="0" borderId="93" xfId="1" applyFont="1" applyFill="1" applyBorder="1" applyAlignment="1">
      <alignment horizontal="center" vertical="center"/>
    </xf>
    <xf numFmtId="43" fontId="16" fillId="0" borderId="92" xfId="1" applyFont="1" applyFill="1" applyBorder="1" applyAlignment="1">
      <alignment horizontal="center" vertical="center"/>
    </xf>
    <xf numFmtId="3" fontId="16" fillId="0" borderId="95" xfId="0" applyNumberFormat="1" applyFont="1" applyBorder="1" applyAlignment="1">
      <alignment horizontal="center" vertical="center"/>
    </xf>
    <xf numFmtId="3" fontId="16" fillId="0" borderId="96" xfId="0" applyNumberFormat="1" applyFont="1" applyBorder="1" applyAlignment="1">
      <alignment horizontal="center" vertical="center"/>
    </xf>
    <xf numFmtId="165" fontId="16" fillId="0" borderId="97" xfId="2" applyNumberFormat="1" applyFont="1" applyFill="1" applyBorder="1" applyAlignment="1">
      <alignment horizontal="center" vertical="center"/>
    </xf>
    <xf numFmtId="0" fontId="15" fillId="0" borderId="48" xfId="0" applyFont="1" applyBorder="1" applyAlignment="1">
      <alignment horizontal="right" vertical="center"/>
    </xf>
    <xf numFmtId="3" fontId="15" fillId="0" borderId="78" xfId="0" applyNumberFormat="1" applyFont="1" applyBorder="1" applyAlignment="1">
      <alignment horizontal="left" vertical="center" wrapText="1"/>
    </xf>
    <xf numFmtId="4" fontId="15" fillId="0" borderId="84" xfId="0" applyNumberFormat="1" applyFont="1" applyBorder="1" applyAlignment="1">
      <alignment horizontal="left" vertical="center" wrapText="1"/>
    </xf>
    <xf numFmtId="1" fontId="12" fillId="14" borderId="28" xfId="0" applyNumberFormat="1" applyFont="1" applyFill="1" applyBorder="1" applyAlignment="1">
      <alignment horizontal="right" vertical="center"/>
    </xf>
    <xf numFmtId="3" fontId="15" fillId="0" borderId="84" xfId="0" applyNumberFormat="1" applyFont="1" applyBorder="1" applyAlignment="1">
      <alignment horizontal="left" vertical="center" wrapText="1"/>
    </xf>
    <xf numFmtId="0" fontId="16" fillId="0" borderId="82" xfId="2" applyNumberFormat="1" applyFont="1" applyFill="1" applyBorder="1" applyAlignment="1">
      <alignment horizontal="center" vertical="center"/>
    </xf>
    <xf numFmtId="1" fontId="12" fillId="13" borderId="28" xfId="0" applyNumberFormat="1" applyFont="1" applyFill="1" applyBorder="1" applyAlignment="1">
      <alignment horizontal="right" vertical="center"/>
    </xf>
    <xf numFmtId="3" fontId="15" fillId="13" borderId="12" xfId="0" applyNumberFormat="1" applyFont="1" applyFill="1" applyBorder="1" applyAlignment="1">
      <alignment horizontal="left" vertical="center"/>
    </xf>
    <xf numFmtId="3" fontId="12" fillId="13" borderId="12" xfId="0" applyNumberFormat="1" applyFont="1" applyFill="1" applyBorder="1" applyAlignment="1">
      <alignment horizontal="left" vertical="center" wrapText="1"/>
    </xf>
    <xf numFmtId="3" fontId="14" fillId="13" borderId="41" xfId="0" applyNumberFormat="1" applyFont="1" applyFill="1" applyBorder="1" applyAlignment="1">
      <alignment horizontal="center" vertical="center"/>
    </xf>
    <xf numFmtId="3" fontId="14" fillId="13" borderId="77" xfId="0" applyNumberFormat="1" applyFont="1" applyFill="1" applyBorder="1" applyAlignment="1">
      <alignment horizontal="center" vertical="center"/>
    </xf>
    <xf numFmtId="165" fontId="14" fillId="13" borderId="43" xfId="2" applyNumberFormat="1" applyFont="1" applyFill="1" applyBorder="1" applyAlignment="1">
      <alignment horizontal="center" vertical="center"/>
    </xf>
    <xf numFmtId="43" fontId="14" fillId="13" borderId="41" xfId="1" applyFont="1" applyFill="1" applyBorder="1" applyAlignment="1">
      <alignment horizontal="center" vertical="center"/>
    </xf>
    <xf numFmtId="43" fontId="14" fillId="13" borderId="77" xfId="1" applyFont="1" applyFill="1" applyBorder="1" applyAlignment="1">
      <alignment horizontal="center" vertical="center"/>
    </xf>
    <xf numFmtId="0" fontId="13" fillId="0" borderId="7" xfId="0" applyFont="1" applyBorder="1"/>
    <xf numFmtId="3" fontId="14" fillId="9" borderId="7" xfId="0" applyNumberFormat="1" applyFont="1" applyFill="1" applyBorder="1" applyAlignment="1">
      <alignment horizontal="center" vertical="center"/>
    </xf>
    <xf numFmtId="3" fontId="16" fillId="0" borderId="7" xfId="0" applyNumberFormat="1" applyFont="1" applyBorder="1" applyAlignment="1">
      <alignment horizontal="center" vertical="center"/>
    </xf>
    <xf numFmtId="3" fontId="13" fillId="0" borderId="7" xfId="0" applyNumberFormat="1" applyFont="1" applyBorder="1"/>
    <xf numFmtId="4" fontId="13" fillId="0" borderId="0" xfId="0" applyNumberFormat="1" applyFont="1"/>
    <xf numFmtId="0" fontId="3" fillId="0" borderId="4" xfId="0" applyFont="1" applyBorder="1"/>
    <xf numFmtId="167" fontId="13" fillId="0" borderId="0" xfId="0" applyNumberFormat="1" applyFont="1"/>
    <xf numFmtId="0" fontId="7" fillId="7" borderId="5" xfId="3" applyFont="1" applyFill="1" applyBorder="1" applyAlignment="1">
      <alignment horizontal="center"/>
    </xf>
    <xf numFmtId="0" fontId="7" fillId="7" borderId="6" xfId="3" applyFont="1" applyFill="1" applyBorder="1" applyAlignment="1">
      <alignment horizontal="center"/>
    </xf>
    <xf numFmtId="0" fontId="7" fillId="7" borderId="8" xfId="3" applyFont="1" applyFill="1" applyBorder="1" applyAlignment="1">
      <alignment horizontal="center"/>
    </xf>
    <xf numFmtId="0" fontId="7" fillId="7" borderId="51" xfId="3" applyFont="1" applyFill="1" applyBorder="1" applyAlignment="1">
      <alignment horizontal="center"/>
    </xf>
    <xf numFmtId="0" fontId="7" fillId="7" borderId="52" xfId="3" applyFont="1" applyFill="1" applyBorder="1" applyAlignment="1">
      <alignment horizontal="center"/>
    </xf>
    <xf numFmtId="0" fontId="7" fillId="0" borderId="20" xfId="3" applyFont="1" applyBorder="1" applyAlignment="1">
      <alignment horizontal="center" vertical="center"/>
    </xf>
    <xf numFmtId="0" fontId="7" fillId="0" borderId="20" xfId="3" applyFont="1" applyBorder="1" applyAlignment="1">
      <alignment horizontal="center"/>
    </xf>
    <xf numFmtId="0" fontId="7" fillId="11" borderId="9" xfId="0" applyFont="1" applyFill="1" applyBorder="1" applyAlignment="1">
      <alignment horizontal="center"/>
    </xf>
    <xf numFmtId="0" fontId="7" fillId="11" borderId="19" xfId="0" applyFont="1" applyFill="1" applyBorder="1" applyAlignment="1">
      <alignment horizontal="center"/>
    </xf>
    <xf numFmtId="0" fontId="7" fillId="11" borderId="5" xfId="0" applyFont="1" applyFill="1" applyBorder="1" applyAlignment="1">
      <alignment horizontal="center"/>
    </xf>
    <xf numFmtId="0" fontId="7" fillId="11" borderId="8" xfId="0" applyFont="1" applyFill="1" applyBorder="1" applyAlignment="1">
      <alignment horizontal="center"/>
    </xf>
    <xf numFmtId="0" fontId="8" fillId="0" borderId="0" xfId="3" applyFont="1" applyAlignment="1">
      <alignment horizontal="left"/>
    </xf>
    <xf numFmtId="0" fontId="7" fillId="0" borderId="42" xfId="0" applyFont="1" applyBorder="1" applyAlignment="1">
      <alignment horizontal="center"/>
    </xf>
    <xf numFmtId="0" fontId="7" fillId="0" borderId="40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164" fontId="7" fillId="7" borderId="6" xfId="4" applyNumberFormat="1" applyFont="1" applyFill="1" applyBorder="1" applyAlignment="1">
      <alignment horizontal="center" vertical="center" wrapText="1"/>
    </xf>
    <xf numFmtId="164" fontId="7" fillId="7" borderId="6" xfId="4" applyNumberFormat="1" applyFont="1" applyFill="1" applyBorder="1" applyAlignment="1">
      <alignment horizontal="center" vertical="center"/>
    </xf>
    <xf numFmtId="0" fontId="7" fillId="8" borderId="5" xfId="3" applyFont="1" applyFill="1" applyBorder="1" applyAlignment="1">
      <alignment horizontal="center" vertical="center"/>
    </xf>
    <xf numFmtId="0" fontId="7" fillId="8" borderId="6" xfId="3" applyFont="1" applyFill="1" applyBorder="1" applyAlignment="1">
      <alignment horizontal="center" vertical="center"/>
    </xf>
    <xf numFmtId="0" fontId="7" fillId="8" borderId="8" xfId="3" applyFont="1" applyFill="1" applyBorder="1" applyAlignment="1">
      <alignment horizontal="center" vertical="center"/>
    </xf>
    <xf numFmtId="3" fontId="12" fillId="0" borderId="0" xfId="0" applyNumberFormat="1" applyFont="1" applyAlignment="1">
      <alignment horizontal="center"/>
    </xf>
    <xf numFmtId="4" fontId="12" fillId="12" borderId="77" xfId="0" applyNumberFormat="1" applyFont="1" applyFill="1" applyBorder="1" applyAlignment="1">
      <alignment horizontal="center" vertical="center" wrapText="1"/>
    </xf>
    <xf numFmtId="4" fontId="12" fillId="12" borderId="43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/>
    </xf>
  </cellXfs>
  <cellStyles count="6">
    <cellStyle name="Comma" xfId="1" builtinId="3"/>
    <cellStyle name="Milliers 2" xfId="4" xr:uid="{7764CD96-78B1-41B9-8B9A-6B0C97792A94}"/>
    <cellStyle name="Normal" xfId="0" builtinId="0"/>
    <cellStyle name="Normal 2" xfId="3" xr:uid="{DE886816-F9CD-48B8-9281-6E8565124466}"/>
    <cellStyle name="Percent" xfId="2" builtinId="5"/>
    <cellStyle name="Pourcentage 2" xfId="5" xr:uid="{46D25A99-EB26-4E2A-AC26-5001147F6BF2}"/>
  </cellStyles>
  <dxfs count="3">
    <dxf>
      <numFmt numFmtId="0" formatCode="General"/>
    </dxf>
    <dxf>
      <alignment horizontal="left" vertical="bottom" textRotation="0" wrapText="0" indent="1" justifyLastLine="0" shrinkToFit="0" readingOrder="0"/>
    </dxf>
    <dxf>
      <border outline="0">
        <top style="thin">
          <color theme="4"/>
        </top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_rels/chart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g"/><Relationship Id="rId1" Type="http://schemas.openxmlformats.org/officeDocument/2006/relationships/themeOverride" Target="../theme/themeOverride4.xml"/></Relationships>
</file>

<file path=xl/charts/_rels/chart5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themeOverride" Target="../theme/themeOverrid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6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7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8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r>
              <a:rPr lang="en-US" sz="1800"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rPr>
              <a:t>Effectif de la fonction publique par catégorie et</a:t>
            </a:r>
            <a:r>
              <a:rPr lang="en-US" sz="1800" baseline="0"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rPr>
              <a:t> </a:t>
            </a:r>
            <a:r>
              <a:rPr lang="en-US" sz="1800"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rPr>
              <a:t>par sexe</a:t>
            </a:r>
            <a:r>
              <a:rPr lang="en-US" sz="1800" b="1" i="0" baseline="0">
                <a:effectLst/>
              </a:rPr>
              <a:t> (Août  2025)</a:t>
            </a:r>
            <a:endParaRPr lang="en-US">
              <a:effectLst/>
            </a:endParaRPr>
          </a:p>
        </c:rich>
      </c:tx>
      <c:layout>
        <c:manualLayout>
          <c:xMode val="edge"/>
          <c:yMode val="edge"/>
          <c:x val="9.9249380991858996E-2"/>
          <c:y val="1.634178967597974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3.5191957390777087E-2"/>
          <c:y val="0.23741254996796987"/>
          <c:w val="0.92961608521844585"/>
          <c:h val="0.640276374228696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'[1]Tabulation 1'!$R$61</c:f>
              <c:strCache>
                <c:ptCount val="1"/>
                <c:pt idx="0">
                  <c:v>F</c:v>
                </c:pt>
              </c:strCache>
            </c:strRef>
          </c:tx>
          <c:spPr>
            <a:blipFill>
              <a:blip xmlns:r="http://schemas.openxmlformats.org/officeDocument/2006/relationships" r:embed="rId2"/>
              <a:stretch>
                <a:fillRect/>
              </a:stretch>
            </a:blip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'[1]Tabulation 1'!$Q$62:$Q$65</c:f>
              <c:strCache>
                <c:ptCount val="4"/>
                <c:pt idx="0">
                  <c:v>Cadre de premier rang</c:v>
                </c:pt>
                <c:pt idx="1">
                  <c:v>Cadre décisionnel</c:v>
                </c:pt>
                <c:pt idx="2">
                  <c:v>Personnel de soutien</c:v>
                </c:pt>
                <c:pt idx="3">
                  <c:v>Personnel diplômé ou certifié</c:v>
                </c:pt>
              </c:strCache>
            </c:strRef>
          </c:cat>
          <c:val>
            <c:numRef>
              <c:f>'[1]Tabulation 1'!$R$62:$R$65</c:f>
              <c:numCache>
                <c:formatCode>General</c:formatCode>
                <c:ptCount val="4"/>
                <c:pt idx="0">
                  <c:v>70</c:v>
                </c:pt>
                <c:pt idx="1">
                  <c:v>669</c:v>
                </c:pt>
                <c:pt idx="2">
                  <c:v>5566</c:v>
                </c:pt>
                <c:pt idx="3">
                  <c:v>22077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56-4BCF-962B-CD898C52C576}"/>
            </c:ext>
          </c:extLst>
        </c:ser>
        <c:ser>
          <c:idx val="1"/>
          <c:order val="1"/>
          <c:tx>
            <c:strRef>
              <c:f>'[1]Tabulation 1'!$S$61</c:f>
              <c:strCache>
                <c:ptCount val="1"/>
                <c:pt idx="0">
                  <c:v>M</c:v>
                </c:pt>
              </c:strCache>
            </c:strRef>
          </c:tx>
          <c:spPr>
            <a:blipFill>
              <a:blip xmlns:r="http://schemas.openxmlformats.org/officeDocument/2006/relationships" r:embed="rId3"/>
              <a:stretch>
                <a:fillRect/>
              </a:stretch>
            </a:blip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'[1]Tabulation 1'!$Q$62:$Q$65</c:f>
              <c:strCache>
                <c:ptCount val="4"/>
                <c:pt idx="0">
                  <c:v>Cadre de premier rang</c:v>
                </c:pt>
                <c:pt idx="1">
                  <c:v>Cadre décisionnel</c:v>
                </c:pt>
                <c:pt idx="2">
                  <c:v>Personnel de soutien</c:v>
                </c:pt>
                <c:pt idx="3">
                  <c:v>Personnel diplômé ou certifié</c:v>
                </c:pt>
              </c:strCache>
            </c:strRef>
          </c:cat>
          <c:val>
            <c:numRef>
              <c:f>'[1]Tabulation 1'!$S$62:$S$65</c:f>
              <c:numCache>
                <c:formatCode>General</c:formatCode>
                <c:ptCount val="4"/>
                <c:pt idx="0">
                  <c:v>364</c:v>
                </c:pt>
                <c:pt idx="1">
                  <c:v>2438</c:v>
                </c:pt>
                <c:pt idx="2">
                  <c:v>11000</c:v>
                </c:pt>
                <c:pt idx="3">
                  <c:v>57838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F56-4BCF-962B-CD898C52C57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33"/>
        <c:axId val="1902668400"/>
        <c:axId val="1902666768"/>
      </c:barChart>
      <c:catAx>
        <c:axId val="190266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902666768"/>
        <c:crosses val="autoZero"/>
        <c:auto val="1"/>
        <c:lblAlgn val="ctr"/>
        <c:lblOffset val="100"/>
        <c:noMultiLvlLbl val="0"/>
      </c:catAx>
      <c:valAx>
        <c:axId val="190266676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902668400"/>
        <c:crosses val="autoZero"/>
        <c:crossBetween val="between"/>
      </c:valAx>
    </c:plotArea>
    <c:legend>
      <c:legendPos val="t"/>
      <c:overlay val="0"/>
    </c:legend>
    <c:plotVisOnly val="1"/>
    <c:dispBlanksAs val="gap"/>
    <c:showDLblsOverMax val="0"/>
  </c:chart>
  <c:spPr>
    <a:ln w="28575"/>
  </c:spPr>
  <c:printSettings>
    <c:headerFooter>
      <c:oddHeader>&amp;C&amp;"-,Gras"&amp;18DIRECTION GENERALE DU BUDGET
PAYROLL DU MOIS DE MARS 2024
CHIFFRES CLÉS</c:oddHeader>
    </c:headerFooter>
    <c:pageMargins b="0.25" l="0" r="0" t="0.75" header="0.3" footer="0.3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5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 </a:t>
            </a:r>
            <a:r>
              <a:rPr lang="en-US" sz="1050"/>
              <a:t>Masse salariale de la fonction publique par catégorie        </a:t>
            </a: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5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050"/>
              <a:t>(Août 2025</a:t>
            </a:r>
            <a:r>
              <a:rPr lang="en-US" sz="1050" b="1" i="0" baseline="0">
                <a:effectLst/>
              </a:rPr>
              <a:t>)</a:t>
            </a:r>
            <a:endParaRPr lang="en-US" sz="1050">
              <a:effectLst/>
            </a:endParaRPr>
          </a:p>
        </c:rich>
      </c:tx>
      <c:layout>
        <c:manualLayout>
          <c:xMode val="edge"/>
          <c:yMode val="edge"/>
          <c:x val="0.15533936618287264"/>
          <c:y val="2.5445292620865138E-2"/>
        </c:manualLayout>
      </c:layout>
      <c:overlay val="0"/>
    </c:title>
    <c:autoTitleDeleted val="0"/>
    <c:pivotFmts>
      <c:pivotFmt>
        <c:idx val="0"/>
        <c:spPr>
          <a:scene3d>
            <a:camera prst="orthographicFront"/>
            <a:lightRig rig="threePt" dir="t"/>
          </a:scene3d>
          <a:sp3d>
            <a:bevelT w="1905000" h="1905000" prst="coolSlant"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/>
            <a:lstStyle/>
            <a:p>
              <a:pPr>
                <a:defRPr sz="1000">
                  <a:solidFill>
                    <a:sysClr val="windowText" lastClr="000000"/>
                  </a:solidFill>
                </a:defRPr>
              </a:pPr>
              <a:endParaRPr lang="en-US"/>
            </a:p>
          </c:txPr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gradFill>
            <a:gsLst>
              <a:gs pos="0">
                <a:srgbClr val="E6DCAC"/>
              </a:gs>
              <a:gs pos="12000">
                <a:srgbClr val="E6D78A"/>
              </a:gs>
              <a:gs pos="30000">
                <a:srgbClr val="C7AC4C"/>
              </a:gs>
              <a:gs pos="45000">
                <a:srgbClr val="E6D78A"/>
              </a:gs>
              <a:gs pos="77000">
                <a:srgbClr val="C7AC4C"/>
              </a:gs>
              <a:gs pos="100000">
                <a:srgbClr val="E6DCAC"/>
              </a:gs>
            </a:gsLst>
            <a:lin ang="5400000" scaled="0"/>
          </a:gradFill>
          <a:scene3d>
            <a:camera prst="orthographicFront"/>
            <a:lightRig rig="threePt" dir="t"/>
          </a:scene3d>
          <a:sp3d>
            <a:bevelT w="1905000" h="1905000" prst="coolSlant"/>
          </a:sp3d>
        </c:spPr>
        <c:dLbl>
          <c:idx val="0"/>
          <c:layout>
            <c:manualLayout>
              <c:x val="-6.1858714469201985E-2"/>
              <c:y val="1.6104184893554974E-2"/>
            </c:manualLayout>
          </c:layout>
          <c:spPr/>
          <c:txPr>
            <a:bodyPr/>
            <a:lstStyle/>
            <a:p>
              <a:pPr>
                <a:defRPr sz="1000">
                  <a:solidFill>
                    <a:sysClr val="windowText" lastClr="000000"/>
                  </a:solidFill>
                </a:defRPr>
              </a:pPr>
              <a:endParaRPr lang="en-US"/>
            </a:p>
          </c:txPr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gradFill flip="none" rotWithShape="1">
            <a:gsLst>
              <a:gs pos="0">
                <a:srgbClr val="FF0000"/>
              </a:gs>
              <a:gs pos="100000">
                <a:sysClr val="windowText" lastClr="000000">
                  <a:lumMod val="75000"/>
                  <a:lumOff val="25000"/>
                </a:sysClr>
              </a:gs>
            </a:gsLst>
            <a:path path="circle">
              <a:fillToRect r="100000" b="100000"/>
            </a:path>
            <a:tileRect l="-100000" t="-100000"/>
          </a:gradFill>
          <a:scene3d>
            <a:camera prst="orthographicFront"/>
            <a:lightRig rig="threePt" dir="t"/>
          </a:scene3d>
          <a:sp3d>
            <a:bevelT w="1905000" h="1905000" prst="coolSlant"/>
          </a:sp3d>
        </c:spPr>
        <c:dLbl>
          <c:idx val="0"/>
          <c:layout>
            <c:manualLayout>
              <c:x val="7.5283855475512376E-2"/>
              <c:y val="-3.7219305920093322E-2"/>
            </c:manualLayout>
          </c:layout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gradFill flip="none" rotWithShape="1">
            <a:gsLst>
              <a:gs pos="0">
                <a:schemeClr val="bg1">
                  <a:lumMod val="95000"/>
                </a:schemeClr>
              </a:gs>
              <a:gs pos="100000">
                <a:schemeClr val="bg1">
                  <a:lumMod val="65000"/>
                </a:schemeClr>
              </a:gs>
            </a:gsLst>
            <a:lin ang="5400000" scaled="1"/>
            <a:tileRect/>
          </a:gradFill>
          <a:scene3d>
            <a:camera prst="orthographicFront"/>
            <a:lightRig rig="threePt" dir="t"/>
          </a:scene3d>
          <a:sp3d>
            <a:bevelT w="1905000" h="1905000" prst="coolSlant"/>
          </a:sp3d>
        </c:spPr>
        <c:dLbl>
          <c:idx val="0"/>
          <c:layout>
            <c:manualLayout>
              <c:x val="2.992449879935221E-2"/>
              <c:y val="4.0749854184893554E-2"/>
            </c:manualLayout>
          </c:layout>
          <c:spPr/>
          <c:txPr>
            <a:bodyPr/>
            <a:lstStyle/>
            <a:p>
              <a:pPr>
                <a:defRPr sz="1000">
                  <a:solidFill>
                    <a:sysClr val="windowText" lastClr="000000"/>
                  </a:solidFill>
                </a:defRPr>
              </a:pPr>
              <a:endParaRPr lang="en-US"/>
            </a:p>
          </c:txPr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gradFill flip="none" rotWithShape="1">
            <a:gsLst>
              <a:gs pos="0">
                <a:srgbClr val="2A9B18">
                  <a:lumMod val="71000"/>
                </a:srgbClr>
              </a:gs>
              <a:gs pos="100000">
                <a:srgbClr val="2A9B18"/>
              </a:gs>
            </a:gsLst>
            <a:path path="circle">
              <a:fillToRect t="100000" r="100000"/>
            </a:path>
            <a:tileRect l="-100000" b="-100000"/>
          </a:gradFill>
          <a:scene3d>
            <a:camera prst="orthographicFront"/>
            <a:lightRig rig="threePt" dir="t"/>
          </a:scene3d>
          <a:sp3d>
            <a:bevelT w="1905000" h="1905000" prst="coolSlant"/>
          </a:sp3d>
        </c:spPr>
        <c:dLbl>
          <c:idx val="0"/>
          <c:layout>
            <c:manualLayout>
              <c:x val="3.9886971575361592E-2"/>
              <c:y val="-2.7769028871391075E-2"/>
            </c:manualLayout>
          </c:layout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gradFill flip="none" rotWithShape="1">
            <a:gsLst>
              <a:gs pos="0">
                <a:srgbClr val="0D65AC"/>
              </a:gs>
              <a:gs pos="100000">
                <a:schemeClr val="accent1">
                  <a:lumMod val="50000"/>
                </a:schemeClr>
              </a:gs>
            </a:gsLst>
            <a:path path="circle">
              <a:fillToRect l="100000" b="100000"/>
            </a:path>
            <a:tileRect t="-100000" r="-100000"/>
          </a:gradFill>
          <a:scene3d>
            <a:camera prst="orthographicFront"/>
            <a:lightRig rig="threePt" dir="t"/>
          </a:scene3d>
          <a:sp3d>
            <a:bevelT w="1905000" h="1905000" prst="coolSlant"/>
          </a:sp3d>
        </c:spPr>
        <c:dLbl>
          <c:idx val="0"/>
          <c:layout>
            <c:manualLayout>
              <c:x val="9.7082928463729262E-2"/>
              <c:y val="2.9548337707786528E-2"/>
            </c:manualLayout>
          </c:layout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view3D>
      <c:rotX val="30"/>
      <c:rotY val="8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1.5052123752095053E-2"/>
          <c:y val="0.20657327425318975"/>
          <c:w val="0.96473158498810296"/>
          <c:h val="0.75671399061239164"/>
        </c:manualLayout>
      </c:layout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 w="1905000" h="1905000" prst="coolSlant"/>
            </a:sp3d>
          </c:spPr>
          <c:explosion val="12"/>
          <c:dPt>
            <c:idx val="0"/>
            <c:bubble3D val="0"/>
            <c:spPr>
              <a:gradFill>
                <a:gsLst>
                  <a:gs pos="0">
                    <a:srgbClr val="E6DCAC"/>
                  </a:gs>
                  <a:gs pos="12000">
                    <a:srgbClr val="E6D78A"/>
                  </a:gs>
                  <a:gs pos="30000">
                    <a:srgbClr val="C7AC4C"/>
                  </a:gs>
                  <a:gs pos="45000">
                    <a:srgbClr val="E6D78A"/>
                  </a:gs>
                  <a:gs pos="77000">
                    <a:srgbClr val="C7AC4C"/>
                  </a:gs>
                  <a:gs pos="100000">
                    <a:srgbClr val="E6DCAC"/>
                  </a:gs>
                </a:gsLst>
                <a:lin ang="5400000" scaled="0"/>
              </a:gradFill>
              <a:scene3d>
                <a:camera prst="orthographicFront"/>
                <a:lightRig rig="threePt" dir="t"/>
              </a:scene3d>
              <a:sp3d>
                <a:bevelT w="1905000" h="1905000" prst="coolSlant"/>
              </a:sp3d>
            </c:spPr>
            <c:extLst>
              <c:ext xmlns:c16="http://schemas.microsoft.com/office/drawing/2014/chart" uri="{C3380CC4-5D6E-409C-BE32-E72D297353CC}">
                <c16:uniqueId val="{00000001-FFA1-4CAA-983C-812FAF3AE4F3}"/>
              </c:ext>
            </c:extLst>
          </c:dPt>
          <c:dPt>
            <c:idx val="1"/>
            <c:bubble3D val="0"/>
            <c:spPr>
              <a:gradFill flip="none" rotWithShape="1">
                <a:gsLst>
                  <a:gs pos="0">
                    <a:srgbClr val="FF0000"/>
                  </a:gs>
                  <a:gs pos="100000">
                    <a:sysClr val="windowText" lastClr="000000">
                      <a:lumMod val="75000"/>
                      <a:lumOff val="25000"/>
                    </a:sysClr>
                  </a:gs>
                </a:gsLst>
                <a:path path="circle">
                  <a:fillToRect r="100000" b="100000"/>
                </a:path>
                <a:tileRect l="-100000" t="-100000"/>
              </a:gradFill>
              <a:scene3d>
                <a:camera prst="orthographicFront"/>
                <a:lightRig rig="threePt" dir="t"/>
              </a:scene3d>
              <a:sp3d>
                <a:bevelT w="1905000" h="1905000" prst="coolSlant"/>
              </a:sp3d>
            </c:spPr>
            <c:extLst>
              <c:ext xmlns:c16="http://schemas.microsoft.com/office/drawing/2014/chart" uri="{C3380CC4-5D6E-409C-BE32-E72D297353CC}">
                <c16:uniqueId val="{00000003-FFA1-4CAA-983C-812FAF3AE4F3}"/>
              </c:ext>
            </c:extLst>
          </c:dPt>
          <c:dPt>
            <c:idx val="2"/>
            <c:bubble3D val="0"/>
            <c:spPr>
              <a:gradFill flip="none" rotWithShape="1">
                <a:gsLst>
                  <a:gs pos="0">
                    <a:schemeClr val="bg1">
                      <a:lumMod val="95000"/>
                    </a:scheme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1"/>
                <a:tileRect/>
              </a:gradFill>
              <a:scene3d>
                <a:camera prst="orthographicFront"/>
                <a:lightRig rig="threePt" dir="t"/>
              </a:scene3d>
              <a:sp3d>
                <a:bevelT w="1905000" h="1905000" prst="coolSlant"/>
              </a:sp3d>
            </c:spPr>
            <c:extLst>
              <c:ext xmlns:c16="http://schemas.microsoft.com/office/drawing/2014/chart" uri="{C3380CC4-5D6E-409C-BE32-E72D297353CC}">
                <c16:uniqueId val="{00000005-FFA1-4CAA-983C-812FAF3AE4F3}"/>
              </c:ext>
            </c:extLst>
          </c:dPt>
          <c:dPt>
            <c:idx val="3"/>
            <c:bubble3D val="0"/>
            <c:spPr>
              <a:gradFill flip="none" rotWithShape="1">
                <a:gsLst>
                  <a:gs pos="0">
                    <a:srgbClr val="2A9B18">
                      <a:lumMod val="71000"/>
                    </a:srgbClr>
                  </a:gs>
                  <a:gs pos="100000">
                    <a:srgbClr val="2A9B18"/>
                  </a:gs>
                </a:gsLst>
                <a:path path="circle">
                  <a:fillToRect t="100000" r="100000"/>
                </a:path>
                <a:tileRect l="-100000" b="-100000"/>
              </a:gradFill>
              <a:scene3d>
                <a:camera prst="orthographicFront"/>
                <a:lightRig rig="threePt" dir="t"/>
              </a:scene3d>
              <a:sp3d>
                <a:bevelT w="1905000" h="1905000" prst="coolSlant"/>
              </a:sp3d>
            </c:spPr>
            <c:extLst>
              <c:ext xmlns:c16="http://schemas.microsoft.com/office/drawing/2014/chart" uri="{C3380CC4-5D6E-409C-BE32-E72D297353CC}">
                <c16:uniqueId val="{00000007-FFA1-4CAA-983C-812FAF3AE4F3}"/>
              </c:ext>
            </c:extLst>
          </c:dPt>
          <c:dPt>
            <c:idx val="4"/>
            <c:bubble3D val="0"/>
            <c:spPr>
              <a:gradFill flip="none" rotWithShape="1">
                <a:gsLst>
                  <a:gs pos="0">
                    <a:srgbClr val="0D65AC"/>
                  </a:gs>
                  <a:gs pos="100000">
                    <a:schemeClr val="accent1">
                      <a:lumMod val="50000"/>
                    </a:schemeClr>
                  </a:gs>
                </a:gsLst>
                <a:path path="circle">
                  <a:fillToRect l="100000" b="100000"/>
                </a:path>
                <a:tileRect t="-100000" r="-100000"/>
              </a:gradFill>
              <a:scene3d>
                <a:camera prst="orthographicFront"/>
                <a:lightRig rig="threePt" dir="t"/>
              </a:scene3d>
              <a:sp3d>
                <a:bevelT w="1905000" h="1905000" prst="coolSlant"/>
              </a:sp3d>
            </c:spPr>
            <c:extLst>
              <c:ext xmlns:c16="http://schemas.microsoft.com/office/drawing/2014/chart" uri="{C3380CC4-5D6E-409C-BE32-E72D297353CC}">
                <c16:uniqueId val="{00000009-FFA1-4CAA-983C-812FAF3AE4F3}"/>
              </c:ext>
            </c:extLst>
          </c:dPt>
          <c:dLbls>
            <c:dLbl>
              <c:idx val="0"/>
              <c:layout>
                <c:manualLayout>
                  <c:x val="8.2050829219640894E-2"/>
                  <c:y val="0.21474333650084484"/>
                </c:manualLayout>
              </c:layout>
              <c:spPr/>
              <c:txPr>
                <a:bodyPr/>
                <a:lstStyle/>
                <a:p>
                  <a:pPr>
                    <a:defRPr sz="1000">
                      <a:solidFill>
                        <a:sysClr val="windowText" lastClr="000000"/>
                      </a:solidFill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FA1-4CAA-983C-812FAF3AE4F3}"/>
                </c:ext>
              </c:extLst>
            </c:dLbl>
            <c:dLbl>
              <c:idx val="1"/>
              <c:layout>
                <c:manualLayout>
                  <c:x val="-6.194868926938072E-2"/>
                  <c:y val="-3.956882408142528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38782269180632"/>
                      <c:h val="0.2562055284466478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FFA1-4CAA-983C-812FAF3AE4F3}"/>
                </c:ext>
              </c:extLst>
            </c:dLbl>
            <c:dLbl>
              <c:idx val="2"/>
              <c:layout>
                <c:manualLayout>
                  <c:x val="-4.0237487554205406E-2"/>
                  <c:y val="8.310260075369591E-2"/>
                </c:manualLayout>
              </c:layout>
              <c:spPr/>
              <c:txPr>
                <a:bodyPr/>
                <a:lstStyle/>
                <a:p>
                  <a:pPr>
                    <a:defRPr sz="1000">
                      <a:solidFill>
                        <a:sysClr val="windowText" lastClr="000000"/>
                      </a:solidFill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FA1-4CAA-983C-812FAF3AE4F3}"/>
                </c:ext>
              </c:extLst>
            </c:dLbl>
            <c:dLbl>
              <c:idx val="3"/>
              <c:layout>
                <c:manualLayout>
                  <c:x val="6.2711144545180605E-2"/>
                  <c:y val="8.474780472449014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737045949015308"/>
                      <c:h val="0.1979853475369351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FFA1-4CAA-983C-812FAF3AE4F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>
                    <a:solidFill>
                      <a:sysClr val="windowText" lastClr="000000"/>
                    </a:solidFill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'[1]Tabulation 1'!$Q$72:$Q$75</c:f>
              <c:strCache>
                <c:ptCount val="4"/>
                <c:pt idx="0">
                  <c:v>Personnel de Soutien</c:v>
                </c:pt>
                <c:pt idx="1">
                  <c:v>Personnel Diplômé ou Certifié</c:v>
                </c:pt>
                <c:pt idx="2">
                  <c:v>Cadre Décisionnel</c:v>
                </c:pt>
                <c:pt idx="3">
                  <c:v>Cadre de Premier Rang</c:v>
                </c:pt>
              </c:strCache>
            </c:strRef>
          </c:cat>
          <c:val>
            <c:numRef>
              <c:f>'[1]Tabulation 1'!$U$72:$U$75</c:f>
              <c:numCache>
                <c:formatCode>General</c:formatCode>
                <c:ptCount val="4"/>
                <c:pt idx="0">
                  <c:v>0.25691056375451099</c:v>
                </c:pt>
                <c:pt idx="1">
                  <c:v>0.66080061796761502</c:v>
                </c:pt>
                <c:pt idx="2">
                  <c:v>6.4117582571583578E-2</c:v>
                </c:pt>
                <c:pt idx="3">
                  <c:v>1.81712357062906E-2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FFA1-4CAA-983C-812FAF3AE4F3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scene3d>
          <a:camera prst="orthographicFront"/>
          <a:lightRig rig="threePt" dir="t"/>
        </a:scene3d>
        <a:sp3d>
          <a:bevelT w="165100" prst="coolSlant"/>
        </a:sp3d>
      </c:spPr>
    </c:plotArea>
    <c:plotVisOnly val="1"/>
    <c:dispBlanksAs val="zero"/>
    <c:showDLblsOverMax val="0"/>
  </c:chart>
  <c:spPr>
    <a:effectLst>
      <a:outerShdw blurRad="50800" dist="50800" dir="5400000" algn="ctr" rotWithShape="0">
        <a:srgbClr val="002060"/>
      </a:outerShdw>
    </a:effectLst>
    <a:scene3d>
      <a:camera prst="orthographicFront"/>
      <a:lightRig rig="threePt" dir="t"/>
    </a:scene3d>
    <a:sp3d>
      <a:bevelT/>
    </a:sp3d>
  </c:spPr>
  <c:txPr>
    <a:bodyPr/>
    <a:lstStyle/>
    <a:p>
      <a:pPr>
        <a:defRPr sz="1800"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050"/>
            </a:pPr>
            <a:r>
              <a:rPr lang="en-US"/>
              <a:t>Effectif de la fonction publique par catégorie </a:t>
            </a:r>
            <a:r>
              <a:rPr lang="en-US" sz="1050" b="1" i="0" u="none" strike="noStrike" baseline="0">
                <a:effectLst/>
              </a:rPr>
              <a:t> (Août 2025)</a:t>
            </a:r>
            <a:endParaRPr lang="en-US"/>
          </a:p>
        </c:rich>
      </c:tx>
      <c:overlay val="0"/>
    </c:title>
    <c:autoTitleDeleted val="0"/>
    <c:pivotFmts>
      <c:pivotFmt>
        <c:idx val="0"/>
        <c:spPr>
          <a:scene3d>
            <a:camera prst="orthographicFront"/>
            <a:lightRig rig="threePt" dir="t"/>
          </a:scene3d>
          <a:sp3d>
            <a:bevelT w="1905000" h="1905000" prst="coolSlant"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/>
            <a:lstStyle/>
            <a:p>
              <a:pPr>
                <a:defRPr sz="1000">
                  <a:solidFill>
                    <a:sysClr val="windowText" lastClr="000000"/>
                  </a:solidFill>
                </a:defRPr>
              </a:pPr>
              <a:endParaRPr lang="en-US"/>
            </a:p>
          </c:txPr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gradFill>
            <a:gsLst>
              <a:gs pos="0">
                <a:srgbClr val="E6DCAC"/>
              </a:gs>
              <a:gs pos="12000">
                <a:srgbClr val="E6D78A"/>
              </a:gs>
              <a:gs pos="30000">
                <a:srgbClr val="C7AC4C"/>
              </a:gs>
              <a:gs pos="45000">
                <a:srgbClr val="E6D78A"/>
              </a:gs>
              <a:gs pos="77000">
                <a:srgbClr val="C7AC4C"/>
              </a:gs>
              <a:gs pos="100000">
                <a:srgbClr val="E6DCAC"/>
              </a:gs>
            </a:gsLst>
            <a:lin ang="5400000" scaled="0"/>
          </a:gradFill>
          <a:scene3d>
            <a:camera prst="orthographicFront"/>
            <a:lightRig rig="threePt" dir="t"/>
          </a:scene3d>
          <a:sp3d>
            <a:bevelT w="1905000" h="1905000" prst="coolSlant"/>
          </a:sp3d>
        </c:spPr>
        <c:dLbl>
          <c:idx val="0"/>
          <c:layout>
            <c:manualLayout>
              <c:x val="-6.1858714469201985E-2"/>
              <c:y val="1.6104184893554974E-2"/>
            </c:manualLayout>
          </c:layout>
          <c:spPr/>
          <c:txPr>
            <a:bodyPr/>
            <a:lstStyle/>
            <a:p>
              <a:pPr>
                <a:defRPr sz="1000">
                  <a:solidFill>
                    <a:sysClr val="windowText" lastClr="000000"/>
                  </a:solidFill>
                </a:defRPr>
              </a:pPr>
              <a:endParaRPr lang="en-US"/>
            </a:p>
          </c:txPr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gradFill flip="none" rotWithShape="1">
            <a:gsLst>
              <a:gs pos="0">
                <a:srgbClr val="FF0000"/>
              </a:gs>
              <a:gs pos="100000">
                <a:sysClr val="windowText" lastClr="000000">
                  <a:lumMod val="75000"/>
                  <a:lumOff val="25000"/>
                </a:sysClr>
              </a:gs>
            </a:gsLst>
            <a:path path="circle">
              <a:fillToRect r="100000" b="100000"/>
            </a:path>
            <a:tileRect l="-100000" t="-100000"/>
          </a:gradFill>
          <a:scene3d>
            <a:camera prst="orthographicFront"/>
            <a:lightRig rig="threePt" dir="t"/>
          </a:scene3d>
          <a:sp3d>
            <a:bevelT w="1905000" h="1905000" prst="coolSlant"/>
          </a:sp3d>
        </c:spPr>
        <c:dLbl>
          <c:idx val="0"/>
          <c:layout>
            <c:manualLayout>
              <c:x val="7.5283855475512376E-2"/>
              <c:y val="-3.7219305920093322E-2"/>
            </c:manualLayout>
          </c:layout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gradFill flip="none" rotWithShape="1">
            <a:gsLst>
              <a:gs pos="0">
                <a:schemeClr val="bg1">
                  <a:lumMod val="95000"/>
                </a:schemeClr>
              </a:gs>
              <a:gs pos="100000">
                <a:schemeClr val="bg1">
                  <a:lumMod val="65000"/>
                </a:schemeClr>
              </a:gs>
            </a:gsLst>
            <a:lin ang="5400000" scaled="1"/>
            <a:tileRect/>
          </a:gradFill>
          <a:scene3d>
            <a:camera prst="orthographicFront"/>
            <a:lightRig rig="threePt" dir="t"/>
          </a:scene3d>
          <a:sp3d>
            <a:bevelT w="1905000" h="1905000" prst="coolSlant"/>
          </a:sp3d>
        </c:spPr>
        <c:dLbl>
          <c:idx val="0"/>
          <c:layout>
            <c:manualLayout>
              <c:x val="2.992449879935221E-2"/>
              <c:y val="4.0749854184893554E-2"/>
            </c:manualLayout>
          </c:layout>
          <c:spPr/>
          <c:txPr>
            <a:bodyPr/>
            <a:lstStyle/>
            <a:p>
              <a:pPr>
                <a:defRPr sz="1000">
                  <a:solidFill>
                    <a:sysClr val="windowText" lastClr="000000"/>
                  </a:solidFill>
                </a:defRPr>
              </a:pPr>
              <a:endParaRPr lang="en-US"/>
            </a:p>
          </c:txPr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gradFill flip="none" rotWithShape="1">
            <a:gsLst>
              <a:gs pos="0">
                <a:srgbClr val="2A9B18">
                  <a:lumMod val="71000"/>
                </a:srgbClr>
              </a:gs>
              <a:gs pos="100000">
                <a:srgbClr val="2A9B18"/>
              </a:gs>
            </a:gsLst>
            <a:path path="circle">
              <a:fillToRect t="100000" r="100000"/>
            </a:path>
            <a:tileRect l="-100000" b="-100000"/>
          </a:gradFill>
          <a:scene3d>
            <a:camera prst="orthographicFront"/>
            <a:lightRig rig="threePt" dir="t"/>
          </a:scene3d>
          <a:sp3d>
            <a:bevelT w="1905000" h="1905000" prst="coolSlant"/>
          </a:sp3d>
        </c:spPr>
        <c:dLbl>
          <c:idx val="0"/>
          <c:layout>
            <c:manualLayout>
              <c:x val="3.9886971575361592E-2"/>
              <c:y val="-2.7769028871391075E-2"/>
            </c:manualLayout>
          </c:layout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gradFill flip="none" rotWithShape="1">
            <a:gsLst>
              <a:gs pos="0">
                <a:srgbClr val="0D65AC"/>
              </a:gs>
              <a:gs pos="100000">
                <a:schemeClr val="accent1">
                  <a:lumMod val="50000"/>
                </a:schemeClr>
              </a:gs>
            </a:gsLst>
            <a:path path="circle">
              <a:fillToRect l="100000" b="100000"/>
            </a:path>
            <a:tileRect t="-100000" r="-100000"/>
          </a:gradFill>
          <a:scene3d>
            <a:camera prst="orthographicFront"/>
            <a:lightRig rig="threePt" dir="t"/>
          </a:scene3d>
          <a:sp3d>
            <a:bevelT w="1905000" h="1905000" prst="coolSlant"/>
          </a:sp3d>
        </c:spPr>
        <c:dLbl>
          <c:idx val="0"/>
          <c:layout>
            <c:manualLayout>
              <c:x val="9.7082928463729262E-2"/>
              <c:y val="2.9548337707786528E-2"/>
            </c:manualLayout>
          </c:layout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view3D>
      <c:rotX val="30"/>
      <c:rotY val="5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 w="1905000" h="1905000" prst="coolSlant"/>
            </a:sp3d>
          </c:spPr>
          <c:explosion val="7"/>
          <c:dPt>
            <c:idx val="0"/>
            <c:bubble3D val="0"/>
            <c:spPr>
              <a:gradFill>
                <a:gsLst>
                  <a:gs pos="0">
                    <a:srgbClr val="E6DCAC"/>
                  </a:gs>
                  <a:gs pos="12000">
                    <a:srgbClr val="E6D78A"/>
                  </a:gs>
                  <a:gs pos="30000">
                    <a:srgbClr val="C7AC4C"/>
                  </a:gs>
                  <a:gs pos="45000">
                    <a:srgbClr val="E6D78A"/>
                  </a:gs>
                  <a:gs pos="77000">
                    <a:srgbClr val="C7AC4C"/>
                  </a:gs>
                  <a:gs pos="100000">
                    <a:srgbClr val="E6DCAC"/>
                  </a:gs>
                </a:gsLst>
                <a:lin ang="5400000" scaled="0"/>
              </a:gradFill>
              <a:scene3d>
                <a:camera prst="orthographicFront"/>
                <a:lightRig rig="threePt" dir="t"/>
              </a:scene3d>
              <a:sp3d>
                <a:bevelT w="1905000" h="1905000" prst="coolSlant"/>
              </a:sp3d>
            </c:spPr>
            <c:extLst>
              <c:ext xmlns:c16="http://schemas.microsoft.com/office/drawing/2014/chart" uri="{C3380CC4-5D6E-409C-BE32-E72D297353CC}">
                <c16:uniqueId val="{00000001-8F86-47E7-97D7-517514F01756}"/>
              </c:ext>
            </c:extLst>
          </c:dPt>
          <c:dPt>
            <c:idx val="1"/>
            <c:bubble3D val="0"/>
            <c:spPr>
              <a:gradFill flip="none" rotWithShape="1">
                <a:gsLst>
                  <a:gs pos="0">
                    <a:srgbClr val="FF0000"/>
                  </a:gs>
                  <a:gs pos="100000">
                    <a:sysClr val="windowText" lastClr="000000">
                      <a:lumMod val="75000"/>
                      <a:lumOff val="25000"/>
                    </a:sysClr>
                  </a:gs>
                </a:gsLst>
                <a:path path="circle">
                  <a:fillToRect r="100000" b="100000"/>
                </a:path>
                <a:tileRect l="-100000" t="-100000"/>
              </a:gradFill>
              <a:scene3d>
                <a:camera prst="orthographicFront"/>
                <a:lightRig rig="threePt" dir="t"/>
              </a:scene3d>
              <a:sp3d>
                <a:bevelT w="1905000" h="1905000" prst="coolSlant"/>
              </a:sp3d>
            </c:spPr>
            <c:extLst>
              <c:ext xmlns:c16="http://schemas.microsoft.com/office/drawing/2014/chart" uri="{C3380CC4-5D6E-409C-BE32-E72D297353CC}">
                <c16:uniqueId val="{00000003-8F86-47E7-97D7-517514F01756}"/>
              </c:ext>
            </c:extLst>
          </c:dPt>
          <c:dPt>
            <c:idx val="2"/>
            <c:bubble3D val="0"/>
            <c:spPr>
              <a:gradFill flip="none" rotWithShape="1">
                <a:gsLst>
                  <a:gs pos="0">
                    <a:schemeClr val="bg1">
                      <a:lumMod val="95000"/>
                    </a:scheme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1"/>
                <a:tileRect/>
              </a:gradFill>
              <a:scene3d>
                <a:camera prst="orthographicFront"/>
                <a:lightRig rig="threePt" dir="t"/>
              </a:scene3d>
              <a:sp3d>
                <a:bevelT w="1905000" h="1905000" prst="coolSlant"/>
              </a:sp3d>
            </c:spPr>
            <c:extLst>
              <c:ext xmlns:c16="http://schemas.microsoft.com/office/drawing/2014/chart" uri="{C3380CC4-5D6E-409C-BE32-E72D297353CC}">
                <c16:uniqueId val="{00000005-8F86-47E7-97D7-517514F01756}"/>
              </c:ext>
            </c:extLst>
          </c:dPt>
          <c:dPt>
            <c:idx val="3"/>
            <c:bubble3D val="0"/>
            <c:spPr>
              <a:gradFill flip="none" rotWithShape="1">
                <a:gsLst>
                  <a:gs pos="0">
                    <a:srgbClr val="2A9B18">
                      <a:lumMod val="71000"/>
                    </a:srgbClr>
                  </a:gs>
                  <a:gs pos="100000">
                    <a:srgbClr val="2A9B18"/>
                  </a:gs>
                </a:gsLst>
                <a:path path="circle">
                  <a:fillToRect t="100000" r="100000"/>
                </a:path>
                <a:tileRect l="-100000" b="-100000"/>
              </a:gradFill>
              <a:scene3d>
                <a:camera prst="orthographicFront"/>
                <a:lightRig rig="threePt" dir="t"/>
              </a:scene3d>
              <a:sp3d>
                <a:bevelT w="1905000" h="1905000" prst="coolSlant"/>
              </a:sp3d>
            </c:spPr>
            <c:extLst>
              <c:ext xmlns:c16="http://schemas.microsoft.com/office/drawing/2014/chart" uri="{C3380CC4-5D6E-409C-BE32-E72D297353CC}">
                <c16:uniqueId val="{00000007-8F86-47E7-97D7-517514F01756}"/>
              </c:ext>
            </c:extLst>
          </c:dPt>
          <c:dPt>
            <c:idx val="4"/>
            <c:bubble3D val="0"/>
            <c:spPr>
              <a:gradFill flip="none" rotWithShape="1">
                <a:gsLst>
                  <a:gs pos="0">
                    <a:srgbClr val="0D65AC"/>
                  </a:gs>
                  <a:gs pos="100000">
                    <a:schemeClr val="accent1">
                      <a:lumMod val="50000"/>
                    </a:schemeClr>
                  </a:gs>
                </a:gsLst>
                <a:path path="circle">
                  <a:fillToRect l="100000" b="100000"/>
                </a:path>
                <a:tileRect t="-100000" r="-100000"/>
              </a:gradFill>
              <a:scene3d>
                <a:camera prst="orthographicFront"/>
                <a:lightRig rig="threePt" dir="t"/>
              </a:scene3d>
              <a:sp3d>
                <a:bevelT w="1905000" h="1905000" prst="coolSlant"/>
              </a:sp3d>
            </c:spPr>
            <c:extLst>
              <c:ext xmlns:c16="http://schemas.microsoft.com/office/drawing/2014/chart" uri="{C3380CC4-5D6E-409C-BE32-E72D297353CC}">
                <c16:uniqueId val="{00000009-8F86-47E7-97D7-517514F01756}"/>
              </c:ext>
            </c:extLst>
          </c:dPt>
          <c:dLbls>
            <c:dLbl>
              <c:idx val="0"/>
              <c:layout>
                <c:manualLayout>
                  <c:x val="4.6583900854487416E-2"/>
                  <c:y val="0.13385819793660628"/>
                </c:manualLayout>
              </c:layout>
              <c:spPr/>
              <c:txPr>
                <a:bodyPr/>
                <a:lstStyle/>
                <a:p>
                  <a:pPr>
                    <a:defRPr sz="1000">
                      <a:solidFill>
                        <a:sysClr val="windowText" lastClr="000000"/>
                      </a:solidFill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F86-47E7-97D7-517514F01756}"/>
                </c:ext>
              </c:extLst>
            </c:dLbl>
            <c:dLbl>
              <c:idx val="1"/>
              <c:layout>
                <c:manualLayout>
                  <c:x val="-3.0868267868521902E-3"/>
                  <c:y val="0.19363862829856474"/>
                </c:manualLayout>
              </c:layout>
              <c:tx>
                <c:rich>
                  <a:bodyPr/>
                  <a:lstStyle/>
                  <a:p>
                    <a:fld id="{00588A0D-EBD0-459C-B925-82D1BECFDF1C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
</a:t>
                    </a:r>
                    <a:fld id="{BFC1A129-461C-46CB-ACB4-D454C87D53A3}" type="VALUE">
                      <a:rPr lang="en-US" baseline="0"/>
                      <a:pPr/>
                      <a:t>[VALUE]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8F86-47E7-97D7-517514F01756}"/>
                </c:ext>
              </c:extLst>
            </c:dLbl>
            <c:dLbl>
              <c:idx val="2"/>
              <c:layout>
                <c:manualLayout>
                  <c:x val="-6.2006175010818371E-2"/>
                  <c:y val="4.0749755367924266E-2"/>
                </c:manualLayout>
              </c:layout>
              <c:spPr/>
              <c:txPr>
                <a:bodyPr/>
                <a:lstStyle/>
                <a:p>
                  <a:pPr>
                    <a:defRPr sz="1000">
                      <a:solidFill>
                        <a:sysClr val="windowText" lastClr="000000"/>
                      </a:solidFill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F86-47E7-97D7-517514F01756}"/>
                </c:ext>
              </c:extLst>
            </c:dLbl>
            <c:dLbl>
              <c:idx val="3"/>
              <c:layout>
                <c:manualLayout>
                  <c:x val="0.16487434239255203"/>
                  <c:y val="4.740060112700715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4647221677937695"/>
                      <c:h val="0.163398839318788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8F86-47E7-97D7-517514F0175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>
                    <a:solidFill>
                      <a:sysClr val="windowText" lastClr="000000"/>
                    </a:solidFill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'[1]Tabulation 1'!$Q$72:$Q$75</c:f>
              <c:strCache>
                <c:ptCount val="4"/>
                <c:pt idx="0">
                  <c:v>Personnel de Soutien</c:v>
                </c:pt>
                <c:pt idx="1">
                  <c:v>Personnel Diplômé ou Certifié</c:v>
                </c:pt>
                <c:pt idx="2">
                  <c:v>Cadre Décisionnel</c:v>
                </c:pt>
                <c:pt idx="3">
                  <c:v>Cadre de Premier Rang</c:v>
                </c:pt>
              </c:strCache>
            </c:strRef>
          </c:cat>
          <c:val>
            <c:numRef>
              <c:f>'[1]Tabulation 1'!$S$72:$S$75</c:f>
              <c:numCache>
                <c:formatCode>General</c:formatCode>
                <c:ptCount val="4"/>
                <c:pt idx="0">
                  <c:v>0.379720062793168</c:v>
                </c:pt>
                <c:pt idx="1">
                  <c:v>0.58519848469181501</c:v>
                </c:pt>
                <c:pt idx="2">
                  <c:v>2.9131141839238209E-2</c:v>
                </c:pt>
                <c:pt idx="3">
                  <c:v>5.9503106757785697E-3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8F86-47E7-97D7-517514F0175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scene3d>
          <a:camera prst="orthographicFront"/>
          <a:lightRig rig="threePt" dir="t"/>
        </a:scene3d>
        <a:sp3d>
          <a:bevelT w="165100" prst="coolSlant"/>
        </a:sp3d>
      </c:spPr>
    </c:plotArea>
    <c:plotVisOnly val="1"/>
    <c:dispBlanksAs val="zero"/>
    <c:showDLblsOverMax val="0"/>
  </c:chart>
  <c:spPr>
    <a:effectLst>
      <a:outerShdw blurRad="50800" dist="50800" dir="5400000" algn="ctr" rotWithShape="0">
        <a:srgbClr val="002060"/>
      </a:outerShdw>
    </a:effectLst>
    <a:scene3d>
      <a:camera prst="orthographicFront"/>
      <a:lightRig rig="threePt" dir="t"/>
    </a:scene3d>
    <a:sp3d>
      <a:bevelT/>
    </a:sp3d>
  </c:spPr>
  <c:txPr>
    <a:bodyPr/>
    <a:lstStyle/>
    <a:p>
      <a:pPr>
        <a:defRPr sz="1800"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6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600"/>
              <a:t>Effectif  de la  fonction publique par ministère </a:t>
            </a:r>
            <a:r>
              <a:rPr lang="en-US" sz="1600" b="1" i="0" baseline="0">
                <a:effectLst/>
              </a:rPr>
              <a:t>(Août 2025)</a:t>
            </a:r>
            <a:endParaRPr lang="en-US" sz="1600">
              <a:effectLst/>
            </a:endParaRPr>
          </a:p>
        </c:rich>
      </c:tx>
      <c:layout>
        <c:manualLayout>
          <c:xMode val="edge"/>
          <c:yMode val="edge"/>
          <c:x val="0.22511550829967236"/>
          <c:y val="4.378231034373715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1.6273961719494912E-2"/>
          <c:y val="0.1414020642451429"/>
          <c:w val="0.96745207656101018"/>
          <c:h val="0.62108933237795216"/>
        </c:manualLayout>
      </c:layout>
      <c:barChart>
        <c:barDir val="col"/>
        <c:grouping val="clustered"/>
        <c:varyColors val="0"/>
        <c:ser>
          <c:idx val="0"/>
          <c:order val="0"/>
          <c:spPr>
            <a:blipFill>
              <a:blip xmlns:r="http://schemas.openxmlformats.org/officeDocument/2006/relationships" r:embed="rId2"/>
              <a:stretch>
                <a:fillRect/>
              </a:stretch>
            </a:blip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'[1]Tabulation 1'!$J$4:$J$33</c:f>
              <c:strCache>
                <c:ptCount val="30"/>
                <c:pt idx="0">
                  <c:v>MPCE</c:v>
                </c:pt>
                <c:pt idx="1">
                  <c:v>MEF</c:v>
                </c:pt>
                <c:pt idx="2">
                  <c:v>MARNDR</c:v>
                </c:pt>
                <c:pt idx="3">
                  <c:v>MTPTC</c:v>
                </c:pt>
                <c:pt idx="4">
                  <c:v>MCI</c:v>
                </c:pt>
                <c:pt idx="5">
                  <c:v>MDE</c:v>
                </c:pt>
                <c:pt idx="6">
                  <c:v>M. TOUR.</c:v>
                </c:pt>
                <c:pt idx="7">
                  <c:v>MJSP</c:v>
                </c:pt>
                <c:pt idx="8">
                  <c:v>MHAVE</c:v>
                </c:pt>
                <c:pt idx="9">
                  <c:v>MAE</c:v>
                </c:pt>
                <c:pt idx="10">
                  <c:v>PRESIDENCE</c:v>
                </c:pt>
                <c:pt idx="11">
                  <c:v>PRIMATURE</c:v>
                </c:pt>
                <c:pt idx="12">
                  <c:v>MICT</c:v>
                </c:pt>
                <c:pt idx="13">
                  <c:v>DEFENSE</c:v>
                </c:pt>
                <c:pt idx="14">
                  <c:v>MENFP</c:v>
                </c:pt>
                <c:pt idx="15">
                  <c:v>MAST</c:v>
                </c:pt>
                <c:pt idx="16">
                  <c:v>MSPP</c:v>
                </c:pt>
                <c:pt idx="17">
                  <c:v>MCFDF</c:v>
                </c:pt>
                <c:pt idx="18">
                  <c:v>MJSAC</c:v>
                </c:pt>
                <c:pt idx="19">
                  <c:v>M. CULTES</c:v>
                </c:pt>
                <c:pt idx="20">
                  <c:v>M. CULTURE</c:v>
                </c:pt>
                <c:pt idx="21">
                  <c:v>M. COMM.</c:v>
                </c:pt>
                <c:pt idx="22">
                  <c:v>SENAT</c:v>
                </c:pt>
                <c:pt idx="23">
                  <c:v>CH. DEPUTES</c:v>
                </c:pt>
                <c:pt idx="24">
                  <c:v>CSPJ</c:v>
                </c:pt>
                <c:pt idx="25">
                  <c:v>CSCCA</c:v>
                </c:pt>
                <c:pt idx="26">
                  <c:v>CEP</c:v>
                </c:pt>
                <c:pt idx="27">
                  <c:v>OPC</c:v>
                </c:pt>
                <c:pt idx="28">
                  <c:v>UEH</c:v>
                </c:pt>
                <c:pt idx="29">
                  <c:v>AKA</c:v>
                </c:pt>
              </c:strCache>
            </c:strRef>
          </c:cat>
          <c:val>
            <c:numRef>
              <c:f>'[1]Tabulation 1'!$O$4:$O$33</c:f>
              <c:numCache>
                <c:formatCode>General</c:formatCode>
                <c:ptCount val="30"/>
                <c:pt idx="0">
                  <c:v>739</c:v>
                </c:pt>
                <c:pt idx="1">
                  <c:v>4383</c:v>
                </c:pt>
                <c:pt idx="2">
                  <c:v>1136</c:v>
                </c:pt>
                <c:pt idx="3">
                  <c:v>1115</c:v>
                </c:pt>
                <c:pt idx="4">
                  <c:v>658</c:v>
                </c:pt>
                <c:pt idx="5">
                  <c:v>1027</c:v>
                </c:pt>
                <c:pt idx="6">
                  <c:v>146</c:v>
                </c:pt>
                <c:pt idx="7">
                  <c:v>18319</c:v>
                </c:pt>
                <c:pt idx="8">
                  <c:v>53</c:v>
                </c:pt>
                <c:pt idx="9">
                  <c:v>712</c:v>
                </c:pt>
                <c:pt idx="10">
                  <c:v>104</c:v>
                </c:pt>
                <c:pt idx="11">
                  <c:v>721</c:v>
                </c:pt>
                <c:pt idx="12">
                  <c:v>2491</c:v>
                </c:pt>
                <c:pt idx="13">
                  <c:v>1043</c:v>
                </c:pt>
                <c:pt idx="14">
                  <c:v>45120</c:v>
                </c:pt>
                <c:pt idx="15">
                  <c:v>1737</c:v>
                </c:pt>
                <c:pt idx="16">
                  <c:v>10462</c:v>
                </c:pt>
                <c:pt idx="17">
                  <c:v>223</c:v>
                </c:pt>
                <c:pt idx="18">
                  <c:v>658</c:v>
                </c:pt>
                <c:pt idx="19">
                  <c:v>129</c:v>
                </c:pt>
                <c:pt idx="20">
                  <c:v>944</c:v>
                </c:pt>
                <c:pt idx="21">
                  <c:v>377</c:v>
                </c:pt>
                <c:pt idx="22">
                  <c:v>1416</c:v>
                </c:pt>
                <c:pt idx="23">
                  <c:v>2354</c:v>
                </c:pt>
                <c:pt idx="24">
                  <c:v>1026</c:v>
                </c:pt>
                <c:pt idx="25">
                  <c:v>642</c:v>
                </c:pt>
                <c:pt idx="26">
                  <c:v>14</c:v>
                </c:pt>
                <c:pt idx="27">
                  <c:v>146</c:v>
                </c:pt>
                <c:pt idx="28">
                  <c:v>2105</c:v>
                </c:pt>
                <c:pt idx="29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C6-4633-9BAB-24A55D65924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"/>
        <c:overlap val="-25"/>
        <c:axId val="1902670576"/>
        <c:axId val="1902667312"/>
      </c:barChart>
      <c:catAx>
        <c:axId val="190267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1902667312"/>
        <c:crosses val="autoZero"/>
        <c:auto val="1"/>
        <c:lblAlgn val="ctr"/>
        <c:lblOffset val="100"/>
        <c:noMultiLvlLbl val="0"/>
      </c:catAx>
      <c:valAx>
        <c:axId val="190266731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902670576"/>
        <c:crosses val="autoZero"/>
        <c:crossBetween val="between"/>
      </c:valAx>
    </c:plotArea>
    <c:plotVisOnly val="1"/>
    <c:dispBlanksAs val="gap"/>
    <c:showDLblsOverMax val="0"/>
  </c:chart>
  <c:spPr>
    <a:solidFill>
      <a:sysClr val="window" lastClr="FFFFFF"/>
    </a:solidFill>
    <a:ln>
      <a:noFill/>
    </a:ln>
    <a:effectLst>
      <a:outerShdw blurRad="95000" algn="tl" rotWithShape="0">
        <a:srgbClr val="000000">
          <a:alpha val="50000"/>
        </a:srgbClr>
      </a:outerShdw>
    </a:effectLst>
    <a:scene3d>
      <a:camera prst="orthographicFront"/>
      <a:lightRig rig="soft" dir="t">
        <a:rot lat="0" lon="0" rev="18000000"/>
      </a:lightRig>
    </a:scene3d>
    <a:sp3d prstMaterial="dkEdge">
      <a:bevelT w="73660" h="44450" prst="riblet"/>
    </a:sp3d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 orientation="landscape" horizontalDpi="300" verticalDpi="3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700"/>
            </a:pPr>
            <a:r>
              <a:rPr lang="en-US" sz="1700"/>
              <a:t>Masse salariale  de la  fonction publique  par ministère (millions de gourdes)</a:t>
            </a:r>
          </a:p>
          <a:p>
            <a:pPr>
              <a:defRPr sz="1700"/>
            </a:pPr>
            <a:r>
              <a:rPr lang="en-US" sz="1700"/>
              <a:t>  (Août 2025)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1.4385128927619015E-2"/>
          <c:y val="0.18753754970061498"/>
          <c:w val="0.97122974214476199"/>
          <c:h val="0.59398338474970247"/>
        </c:manualLayout>
      </c:layout>
      <c:barChart>
        <c:barDir val="col"/>
        <c:grouping val="clustered"/>
        <c:varyColors val="0"/>
        <c:ser>
          <c:idx val="0"/>
          <c:order val="0"/>
          <c:spPr>
            <a:blipFill>
              <a:blip xmlns:r="http://schemas.openxmlformats.org/officeDocument/2006/relationships" r:embed="rId2"/>
              <a:stretch>
                <a:fillRect/>
              </a:stretch>
            </a:blipFill>
            <a:ln w="25400">
              <a:noFill/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numFmt formatCode="#,##0.00_);\(#,##0.00\)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'[1]Tabulation 1'!$J$38:$J$67</c:f>
              <c:strCache>
                <c:ptCount val="30"/>
                <c:pt idx="0">
                  <c:v>MPCE</c:v>
                </c:pt>
                <c:pt idx="1">
                  <c:v>MEF</c:v>
                </c:pt>
                <c:pt idx="2">
                  <c:v>MARNDR</c:v>
                </c:pt>
                <c:pt idx="3">
                  <c:v>MTPTC</c:v>
                </c:pt>
                <c:pt idx="4">
                  <c:v>MCI</c:v>
                </c:pt>
                <c:pt idx="5">
                  <c:v>MDE</c:v>
                </c:pt>
                <c:pt idx="6">
                  <c:v>M. TOUR.</c:v>
                </c:pt>
                <c:pt idx="7">
                  <c:v>MJSP</c:v>
                </c:pt>
                <c:pt idx="8">
                  <c:v>MHAVE</c:v>
                </c:pt>
                <c:pt idx="9">
                  <c:v>MAE</c:v>
                </c:pt>
                <c:pt idx="10">
                  <c:v>PRESIDENCE</c:v>
                </c:pt>
                <c:pt idx="11">
                  <c:v>PRIMATURE</c:v>
                </c:pt>
                <c:pt idx="12">
                  <c:v>MICT</c:v>
                </c:pt>
                <c:pt idx="13">
                  <c:v>DEFENSE</c:v>
                </c:pt>
                <c:pt idx="14">
                  <c:v>MENFP</c:v>
                </c:pt>
                <c:pt idx="15">
                  <c:v>MAST</c:v>
                </c:pt>
                <c:pt idx="16">
                  <c:v>MSPP</c:v>
                </c:pt>
                <c:pt idx="17">
                  <c:v>MCFDF</c:v>
                </c:pt>
                <c:pt idx="18">
                  <c:v>MJSAC</c:v>
                </c:pt>
                <c:pt idx="19">
                  <c:v>M. CULTES</c:v>
                </c:pt>
                <c:pt idx="20">
                  <c:v>M. CULTURE</c:v>
                </c:pt>
                <c:pt idx="21">
                  <c:v>M. COMM.</c:v>
                </c:pt>
                <c:pt idx="22">
                  <c:v>SENAT</c:v>
                </c:pt>
                <c:pt idx="23">
                  <c:v>CH. DEPUTES</c:v>
                </c:pt>
                <c:pt idx="24">
                  <c:v>CSPJ</c:v>
                </c:pt>
                <c:pt idx="25">
                  <c:v>CSCCA</c:v>
                </c:pt>
                <c:pt idx="26">
                  <c:v>CEP</c:v>
                </c:pt>
                <c:pt idx="27">
                  <c:v>OPC</c:v>
                </c:pt>
                <c:pt idx="28">
                  <c:v>UEH</c:v>
                </c:pt>
                <c:pt idx="29">
                  <c:v>AKA</c:v>
                </c:pt>
              </c:strCache>
            </c:strRef>
          </c:cat>
          <c:val>
            <c:numRef>
              <c:f>'[1]Tabulation 1'!$O$38:$O$67</c:f>
              <c:numCache>
                <c:formatCode>General</c:formatCode>
                <c:ptCount val="30"/>
                <c:pt idx="0">
                  <c:v>33922150</c:v>
                </c:pt>
                <c:pt idx="1">
                  <c:v>204917556.67000002</c:v>
                </c:pt>
                <c:pt idx="2">
                  <c:v>49775100</c:v>
                </c:pt>
                <c:pt idx="3">
                  <c:v>40575900</c:v>
                </c:pt>
                <c:pt idx="4">
                  <c:v>31549550</c:v>
                </c:pt>
                <c:pt idx="5">
                  <c:v>42457050</c:v>
                </c:pt>
                <c:pt idx="6">
                  <c:v>6505275</c:v>
                </c:pt>
                <c:pt idx="7">
                  <c:v>777998300</c:v>
                </c:pt>
                <c:pt idx="8">
                  <c:v>2389400</c:v>
                </c:pt>
                <c:pt idx="9">
                  <c:v>37519300</c:v>
                </c:pt>
                <c:pt idx="10">
                  <c:v>6086600</c:v>
                </c:pt>
                <c:pt idx="11">
                  <c:v>35637899.5</c:v>
                </c:pt>
                <c:pt idx="12">
                  <c:v>134834100</c:v>
                </c:pt>
                <c:pt idx="13">
                  <c:v>42413199.5</c:v>
                </c:pt>
                <c:pt idx="14">
                  <c:v>1365448150</c:v>
                </c:pt>
                <c:pt idx="15">
                  <c:v>70092550</c:v>
                </c:pt>
                <c:pt idx="16">
                  <c:v>350465475</c:v>
                </c:pt>
                <c:pt idx="17">
                  <c:v>9599650</c:v>
                </c:pt>
                <c:pt idx="18">
                  <c:v>28614400</c:v>
                </c:pt>
                <c:pt idx="19">
                  <c:v>5785500</c:v>
                </c:pt>
                <c:pt idx="20">
                  <c:v>39245900</c:v>
                </c:pt>
                <c:pt idx="21">
                  <c:v>15241000</c:v>
                </c:pt>
                <c:pt idx="22">
                  <c:v>71206900</c:v>
                </c:pt>
                <c:pt idx="23">
                  <c:v>98983900</c:v>
                </c:pt>
                <c:pt idx="24">
                  <c:v>69228850</c:v>
                </c:pt>
                <c:pt idx="25">
                  <c:v>34784000</c:v>
                </c:pt>
                <c:pt idx="26">
                  <c:v>2751800</c:v>
                </c:pt>
                <c:pt idx="27">
                  <c:v>7234750</c:v>
                </c:pt>
                <c:pt idx="28">
                  <c:v>89055278.75</c:v>
                </c:pt>
                <c:pt idx="29">
                  <c:v>1157200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EE-430A-9F09-C08F678C4E1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-25"/>
        <c:axId val="1902667856"/>
        <c:axId val="1902666224"/>
      </c:barChart>
      <c:catAx>
        <c:axId val="1902667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333333"/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en-US"/>
          </a:p>
        </c:txPr>
        <c:crossAx val="19026662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02666224"/>
        <c:scaling>
          <c:orientation val="minMax"/>
        </c:scaling>
        <c:delete val="1"/>
        <c:axPos val="l"/>
        <c:numFmt formatCode="0;0;;" sourceLinked="0"/>
        <c:majorTickMark val="none"/>
        <c:minorTickMark val="none"/>
        <c:tickLblPos val="nextTo"/>
        <c:crossAx val="1902667856"/>
        <c:crosses val="autoZero"/>
        <c:crossBetween val="between"/>
        <c:dispUnits>
          <c:builtInUnit val="millions"/>
          <c:dispUnitsLbl/>
        </c:dispUnits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ysClr val="window" lastClr="FFFFFF"/>
    </a:solidFill>
    <a:ln>
      <a:noFill/>
    </a:ln>
    <a:effectLst>
      <a:outerShdw blurRad="40000" dist="23000" dir="5400000" rotWithShape="0">
        <a:srgbClr val="000000">
          <a:alpha val="35000"/>
        </a:srgbClr>
      </a:outerShdw>
    </a:effectLst>
    <a:scene3d>
      <a:camera prst="orthographicFront">
        <a:rot lat="0" lon="0" rev="0"/>
      </a:camera>
      <a:lightRig rig="threePt" dir="t">
        <a:rot lat="0" lon="0" rev="1200000"/>
      </a:lightRig>
    </a:scene3d>
    <a:sp3d>
      <a:bevelT w="63500" h="25400"/>
    </a:sp3d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 orientation="landscape" horizontalDpi="300" verticalDpi="30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Répartition du personnel de la fonction publique par par sexe   </a:t>
            </a:r>
          </a:p>
          <a:p>
            <a:pPr>
              <a:defRPr/>
            </a:pPr>
            <a:r>
              <a:rPr lang="en-US"/>
              <a:t>  (Août 2025)</a:t>
            </a:r>
          </a:p>
        </c:rich>
      </c:tx>
      <c:layout>
        <c:manualLayout>
          <c:xMode val="edge"/>
          <c:yMode val="edge"/>
          <c:x val="0.1318691673957422"/>
          <c:y val="9.5923237240572966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11"/>
      <c:depthPercent val="100"/>
      <c:rAngAx val="0"/>
      <c:perspective val="2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7.4090165345529188E-2"/>
          <c:y val="0.22282719947965135"/>
          <c:w val="0.81650459716515877"/>
          <c:h val="0.74857924828204703"/>
        </c:manualLayout>
      </c:layout>
      <c:pie3DChart>
        <c:varyColors val="1"/>
        <c:ser>
          <c:idx val="0"/>
          <c:order val="0"/>
          <c:explosion val="7"/>
          <c:dPt>
            <c:idx val="0"/>
            <c:bubble3D val="0"/>
            <c:spPr>
              <a:solidFill>
                <a:srgbClr val="FF99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2859-47B1-89B1-96D32965D1E3}"/>
              </c:ext>
            </c:extLst>
          </c:dPt>
          <c:dPt>
            <c:idx val="1"/>
            <c:bubble3D val="0"/>
            <c:spPr>
              <a:solidFill>
                <a:srgbClr val="FF00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2859-47B1-89B1-96D32965D1E3}"/>
              </c:ext>
            </c:extLst>
          </c:dPt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'[1]Tabulation 1'!$B$184:$C$184</c:f>
              <c:strCache>
                <c:ptCount val="2"/>
                <c:pt idx="0">
                  <c:v>F</c:v>
                </c:pt>
                <c:pt idx="1">
                  <c:v>M</c:v>
                </c:pt>
              </c:strCache>
            </c:strRef>
          </c:cat>
          <c:val>
            <c:numRef>
              <c:f>'[1]Tabulation 1'!$B$195:$C$195</c:f>
              <c:numCache>
                <c:formatCode>General</c:formatCode>
                <c:ptCount val="2"/>
                <c:pt idx="0">
                  <c:v>0.28375757333386653</c:v>
                </c:pt>
                <c:pt idx="1">
                  <c:v>0.71624242666613347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859-47B1-89B1-96D32965D1E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>
                <a:effectLst/>
              </a:rPr>
              <a:t>Pondération de l'effectif de la fonction publique par catégorie et par  sexe   (Août 2025)</a:t>
            </a:r>
            <a:endParaRPr lang="en-US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6982755014841872"/>
          <c:y val="0.15294638348751957"/>
          <c:w val="0.79101763501558231"/>
          <c:h val="0.6738370133335172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'[1]Tabulation 1'!$E$35</c:f>
              <c:strCache>
                <c:ptCount val="1"/>
                <c:pt idx="0">
                  <c:v>% F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numFmt formatCode="#,##0.000000000_);\(#,##0.00000000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'[1]Tabulation 1'!$A$36:$A$39</c:f>
              <c:strCache>
                <c:ptCount val="4"/>
                <c:pt idx="0">
                  <c:v>Cadre de premier rang</c:v>
                </c:pt>
                <c:pt idx="1">
                  <c:v>Cadre décisionnel</c:v>
                </c:pt>
                <c:pt idx="2">
                  <c:v>Personnel de soutien</c:v>
                </c:pt>
                <c:pt idx="3">
                  <c:v>Personnel diplômé ou certifié</c:v>
                </c:pt>
              </c:strCache>
            </c:strRef>
          </c:cat>
          <c:val>
            <c:numRef>
              <c:f>'[1]Tabulation 1'!$E$36:$E$39</c:f>
              <c:numCache>
                <c:formatCode>General</c:formatCode>
                <c:ptCount val="4"/>
                <c:pt idx="0">
                  <c:v>0.16129032258064516</c:v>
                </c:pt>
                <c:pt idx="1">
                  <c:v>0.21532024460894753</c:v>
                </c:pt>
                <c:pt idx="2">
                  <c:v>0.33598937583001326</c:v>
                </c:pt>
                <c:pt idx="3">
                  <c:v>0.27625602202339988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85-4F93-9C96-799022150D7C}"/>
            </c:ext>
          </c:extLst>
        </c:ser>
        <c:ser>
          <c:idx val="1"/>
          <c:order val="1"/>
          <c:tx>
            <c:strRef>
              <c:f>'[1]Tabulation 1'!$F$35</c:f>
              <c:strCache>
                <c:ptCount val="1"/>
                <c:pt idx="0">
                  <c:v>% M</c:v>
                </c:pt>
              </c:strCache>
            </c:strRef>
          </c:tx>
          <c:spPr>
            <a:solidFill>
              <a:srgbClr val="5B9BD5">
                <a:lumMod val="75000"/>
              </a:srgbClr>
            </a:solidFill>
            <a:ln>
              <a:noFill/>
            </a:ln>
            <a:effectLst/>
          </c:spPr>
          <c:invertIfNegative val="0"/>
          <c:dLbls>
            <c:numFmt formatCode="#,##0.00000000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'[1]Tabulation 1'!$A$36:$A$39</c:f>
              <c:strCache>
                <c:ptCount val="4"/>
                <c:pt idx="0">
                  <c:v>Cadre de premier rang</c:v>
                </c:pt>
                <c:pt idx="1">
                  <c:v>Cadre décisionnel</c:v>
                </c:pt>
                <c:pt idx="2">
                  <c:v>Personnel de soutien</c:v>
                </c:pt>
                <c:pt idx="3">
                  <c:v>Personnel diplômé ou certifié</c:v>
                </c:pt>
              </c:strCache>
            </c:strRef>
          </c:cat>
          <c:val>
            <c:numRef>
              <c:f>'[1]Tabulation 1'!$F$36:$F$39</c:f>
              <c:numCache>
                <c:formatCode>General</c:formatCode>
                <c:ptCount val="4"/>
                <c:pt idx="0">
                  <c:v>0.83870967741935487</c:v>
                </c:pt>
                <c:pt idx="1">
                  <c:v>0.7846797553910525</c:v>
                </c:pt>
                <c:pt idx="2">
                  <c:v>0.66401062416998669</c:v>
                </c:pt>
                <c:pt idx="3">
                  <c:v>0.72374397797660017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485-4F93-9C96-799022150D7C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25"/>
        <c:overlap val="100"/>
        <c:axId val="1902668944"/>
        <c:axId val="1902670032"/>
      </c:barChart>
      <c:catAx>
        <c:axId val="190266894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02670032"/>
        <c:crosses val="autoZero"/>
        <c:auto val="1"/>
        <c:lblAlgn val="ctr"/>
        <c:lblOffset val="100"/>
        <c:noMultiLvlLbl val="0"/>
      </c:catAx>
      <c:valAx>
        <c:axId val="19026700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02668944"/>
        <c:crosses val="autoZero"/>
        <c:crossBetween val="between"/>
      </c:valAx>
      <c:dTable>
        <c:showHorzBorder val="0"/>
        <c:showVertBorder val="0"/>
        <c:showOutline val="0"/>
        <c:showKeys val="1"/>
        <c:spPr>
          <a:noFill/>
          <a:ln w="9525">
            <a:solidFill>
              <a:schemeClr val="tx2">
                <a:lumMod val="15000"/>
                <a:lumOff val="8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10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solidFill>
          <a:schemeClr val="bg1">
            <a:lumMod val="95000"/>
          </a:schemeClr>
        </a:solidFill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871420592745864"/>
          <c:y val="0.43417389042585891"/>
          <c:w val="4.3692610352672148E-2"/>
          <c:h val="8.848378102871469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 sz="1600" b="1" i="0" baseline="0">
                <a:effectLst>
                  <a:outerShdw blurRad="50800" dist="38100" dir="5400000" algn="t" rotWithShape="0">
                    <a:srgbClr val="000000">
                      <a:alpha val="40000"/>
                    </a:srgbClr>
                  </a:outerShdw>
                </a:effectLst>
              </a:rPr>
              <a:t>Effectif de la fonction publique par âge et par sexe (Août 2025)</a:t>
            </a:r>
            <a:endParaRPr lang="en-US" sz="1600">
              <a:effectLst/>
            </a:endParaRPr>
          </a:p>
        </c:rich>
      </c:tx>
      <c:layout>
        <c:manualLayout>
          <c:xMode val="edge"/>
          <c:yMode val="edge"/>
          <c:x val="0.11940005589139278"/>
          <c:y val="1.565995360214691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1719668926890126"/>
          <c:y val="0.11672869644458804"/>
          <c:w val="0.85310673606341714"/>
          <c:h val="0.75685253144261944"/>
        </c:manualLayout>
      </c:layout>
      <c:barChart>
        <c:barDir val="bar"/>
        <c:grouping val="stacked"/>
        <c:varyColors val="0"/>
        <c:ser>
          <c:idx val="1"/>
          <c:order val="1"/>
          <c:tx>
            <c:strRef>
              <c:f>'[1]Tabulation 1'!$S$50</c:f>
              <c:strCache>
                <c:ptCount val="1"/>
                <c:pt idx="0">
                  <c:v>M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'[1]Tabulation 1'!$Q$51:$Q$56</c:f>
              <c:strCache>
                <c:ptCount val="6"/>
                <c:pt idx="0">
                  <c:v>moins de 20 ans</c:v>
                </c:pt>
                <c:pt idx="1">
                  <c:v>entre 20 et 29 ans</c:v>
                </c:pt>
                <c:pt idx="2">
                  <c:v>entre 30 et 39 ans</c:v>
                </c:pt>
                <c:pt idx="3">
                  <c:v>entre 40 et 49 ans</c:v>
                </c:pt>
                <c:pt idx="4">
                  <c:v>entre 50 et 58 ans</c:v>
                </c:pt>
                <c:pt idx="5">
                  <c:v>plus de 58 ans</c:v>
                </c:pt>
              </c:strCache>
            </c:strRef>
          </c:cat>
          <c:val>
            <c:numRef>
              <c:f>'[1]Tabulation 1'!$S$51:$S$56</c:f>
              <c:numCache>
                <c:formatCode>General</c:formatCode>
                <c:ptCount val="6"/>
                <c:pt idx="0">
                  <c:v>1</c:v>
                </c:pt>
                <c:pt idx="1">
                  <c:v>1741</c:v>
                </c:pt>
                <c:pt idx="2">
                  <c:v>14317</c:v>
                </c:pt>
                <c:pt idx="3">
                  <c:v>24881</c:v>
                </c:pt>
                <c:pt idx="4">
                  <c:v>18755</c:v>
                </c:pt>
                <c:pt idx="5">
                  <c:v>11945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39-4809-93B3-7D10A8250975}"/>
            </c:ext>
          </c:extLst>
        </c:ser>
        <c:ser>
          <c:idx val="2"/>
          <c:order val="2"/>
          <c:tx>
            <c:strRef>
              <c:f>'[1]Tabulation 1'!$T$50</c:f>
              <c:strCache>
                <c:ptCount val="1"/>
                <c:pt idx="0">
                  <c:v>F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'[1]Tabulation 1'!$Q$51:$Q$56</c:f>
              <c:strCache>
                <c:ptCount val="6"/>
                <c:pt idx="0">
                  <c:v>moins de 20 ans</c:v>
                </c:pt>
                <c:pt idx="1">
                  <c:v>entre 20 et 29 ans</c:v>
                </c:pt>
                <c:pt idx="2">
                  <c:v>entre 30 et 39 ans</c:v>
                </c:pt>
                <c:pt idx="3">
                  <c:v>entre 40 et 49 ans</c:v>
                </c:pt>
                <c:pt idx="4">
                  <c:v>entre 50 et 58 ans</c:v>
                </c:pt>
                <c:pt idx="5">
                  <c:v>plus de 58 ans</c:v>
                </c:pt>
              </c:strCache>
            </c:strRef>
          </c:cat>
          <c:val>
            <c:numRef>
              <c:f>'[1]Tabulation 1'!$T$51:$T$56</c:f>
              <c:numCache>
                <c:formatCode>General</c:formatCode>
                <c:ptCount val="6"/>
                <c:pt idx="0">
                  <c:v>0</c:v>
                </c:pt>
                <c:pt idx="1">
                  <c:v>-967</c:v>
                </c:pt>
                <c:pt idx="2">
                  <c:v>-6149</c:v>
                </c:pt>
                <c:pt idx="3">
                  <c:v>-9329</c:v>
                </c:pt>
                <c:pt idx="4">
                  <c:v>-7063</c:v>
                </c:pt>
                <c:pt idx="5">
                  <c:v>-4874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139-4809-93B3-7D10A82509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"/>
        <c:overlap val="100"/>
        <c:axId val="1902664592"/>
        <c:axId val="1300707008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'[1]Tabulation 1'!$R$50</c15:sqref>
                        </c15:formulaRef>
                      </c:ext>
                    </c:extLst>
                    <c:strCache>
                      <c:ptCount val="1"/>
                      <c:pt idx="0">
                        <c:v>F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1"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1"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1"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'[1]Tabulation 1'!$Q$51:$Q$56</c15:sqref>
                        </c15:formulaRef>
                      </c:ext>
                    </c:extLst>
                    <c:strCache>
                      <c:ptCount val="6"/>
                      <c:pt idx="0">
                        <c:v>moins de 20 ans</c:v>
                      </c:pt>
                      <c:pt idx="1">
                        <c:v>entre 20 et 29 ans</c:v>
                      </c:pt>
                      <c:pt idx="2">
                        <c:v>entre 30 et 39 ans</c:v>
                      </c:pt>
                      <c:pt idx="3">
                        <c:v>entre 40 et 49 ans</c:v>
                      </c:pt>
                      <c:pt idx="4">
                        <c:v>entre 50 et 58 ans</c:v>
                      </c:pt>
                      <c:pt idx="5">
                        <c:v>plus de 58 ans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'[1]Tabulation 1'!$R$51:$R$56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0</c:v>
                      </c:pt>
                      <c:pt idx="1">
                        <c:v>967</c:v>
                      </c:pt>
                      <c:pt idx="2">
                        <c:v>6149</c:v>
                      </c:pt>
                      <c:pt idx="3">
                        <c:v>9329</c:v>
                      </c:pt>
                      <c:pt idx="4">
                        <c:v>7063</c:v>
                      </c:pt>
                      <c:pt idx="5">
                        <c:v>4874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4139-4809-93B3-7D10A8250975}"/>
                  </c:ext>
                </c:extLst>
              </c15:ser>
            </c15:filteredBarSeries>
          </c:ext>
        </c:extLst>
      </c:barChart>
      <c:catAx>
        <c:axId val="19026645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00707008"/>
        <c:crosses val="autoZero"/>
        <c:auto val="1"/>
        <c:lblAlgn val="ctr"/>
        <c:lblOffset val="100"/>
        <c:noMultiLvlLbl val="0"/>
      </c:catAx>
      <c:valAx>
        <c:axId val="13007070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026645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8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02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304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</xdr:row>
      <xdr:rowOff>121920</xdr:rowOff>
    </xdr:from>
    <xdr:to>
      <xdr:col>3</xdr:col>
      <xdr:colOff>15240</xdr:colOff>
      <xdr:row>3</xdr:row>
      <xdr:rowOff>123508</xdr:rowOff>
    </xdr:to>
    <xdr:cxnSp macro="">
      <xdr:nvCxnSpPr>
        <xdr:cNvPr id="2" name="Connecteur droit avec flèche 1">
          <a:extLst>
            <a:ext uri="{FF2B5EF4-FFF2-40B4-BE49-F238E27FC236}">
              <a16:creationId xmlns:a16="http://schemas.microsoft.com/office/drawing/2014/main" id="{5DE7FD0B-D726-4CD0-B5CB-E01E29C44F4A}"/>
            </a:ext>
          </a:extLst>
        </xdr:cNvPr>
        <xdr:cNvCxnSpPr/>
      </xdr:nvCxnSpPr>
      <xdr:spPr>
        <a:xfrm>
          <a:off x="3105150" y="1106170"/>
          <a:ext cx="1101090" cy="1588"/>
        </a:xfrm>
        <a:prstGeom prst="straightConnector1">
          <a:avLst/>
        </a:prstGeom>
        <a:noFill/>
        <a:ln w="6350" cap="flat" cmpd="sng" algn="ctr">
          <a:solidFill>
            <a:srgbClr val="4472C4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4</xdr:row>
      <xdr:rowOff>99060</xdr:rowOff>
    </xdr:from>
    <xdr:to>
      <xdr:col>3</xdr:col>
      <xdr:colOff>15240</xdr:colOff>
      <xdr:row>4</xdr:row>
      <xdr:rowOff>100648</xdr:rowOff>
    </xdr:to>
    <xdr:cxnSp macro="">
      <xdr:nvCxnSpPr>
        <xdr:cNvPr id="3" name="Connecteur droit avec flèche 2">
          <a:extLst>
            <a:ext uri="{FF2B5EF4-FFF2-40B4-BE49-F238E27FC236}">
              <a16:creationId xmlns:a16="http://schemas.microsoft.com/office/drawing/2014/main" id="{198AC24C-4F0E-481E-8BCB-699899C99079}"/>
            </a:ext>
          </a:extLst>
        </xdr:cNvPr>
        <xdr:cNvCxnSpPr/>
      </xdr:nvCxnSpPr>
      <xdr:spPr>
        <a:xfrm>
          <a:off x="3105150" y="1267460"/>
          <a:ext cx="1101090" cy="1588"/>
        </a:xfrm>
        <a:prstGeom prst="straightConnector1">
          <a:avLst/>
        </a:prstGeom>
        <a:noFill/>
        <a:ln w="6350" cap="flat" cmpd="sng" algn="ctr">
          <a:solidFill>
            <a:srgbClr val="4472C4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7620</xdr:colOff>
      <xdr:row>5</xdr:row>
      <xdr:rowOff>91440</xdr:rowOff>
    </xdr:from>
    <xdr:to>
      <xdr:col>3</xdr:col>
      <xdr:colOff>22860</xdr:colOff>
      <xdr:row>5</xdr:row>
      <xdr:rowOff>93028</xdr:rowOff>
    </xdr:to>
    <xdr:cxnSp macro="">
      <xdr:nvCxnSpPr>
        <xdr:cNvPr id="4" name="Connecteur droit avec flèche 3">
          <a:extLst>
            <a:ext uri="{FF2B5EF4-FFF2-40B4-BE49-F238E27FC236}">
              <a16:creationId xmlns:a16="http://schemas.microsoft.com/office/drawing/2014/main" id="{ACF5FA16-047A-4CAB-B8B1-AEAE66FF4AAC}"/>
            </a:ext>
          </a:extLst>
        </xdr:cNvPr>
        <xdr:cNvCxnSpPr/>
      </xdr:nvCxnSpPr>
      <xdr:spPr>
        <a:xfrm>
          <a:off x="3112770" y="1443990"/>
          <a:ext cx="1101090" cy="1588"/>
        </a:xfrm>
        <a:prstGeom prst="straightConnector1">
          <a:avLst/>
        </a:prstGeom>
        <a:noFill/>
        <a:ln w="6350" cap="flat" cmpd="sng" algn="ctr">
          <a:solidFill>
            <a:srgbClr val="4472C4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11</xdr:row>
      <xdr:rowOff>121920</xdr:rowOff>
    </xdr:from>
    <xdr:to>
      <xdr:col>3</xdr:col>
      <xdr:colOff>15240</xdr:colOff>
      <xdr:row>11</xdr:row>
      <xdr:rowOff>123508</xdr:rowOff>
    </xdr:to>
    <xdr:cxnSp macro="">
      <xdr:nvCxnSpPr>
        <xdr:cNvPr id="5" name="Connecteur droit avec flèche 4">
          <a:extLst>
            <a:ext uri="{FF2B5EF4-FFF2-40B4-BE49-F238E27FC236}">
              <a16:creationId xmlns:a16="http://schemas.microsoft.com/office/drawing/2014/main" id="{5FF7941D-FA8C-4DA8-8898-85AFA09A040D}"/>
            </a:ext>
          </a:extLst>
        </xdr:cNvPr>
        <xdr:cNvCxnSpPr/>
      </xdr:nvCxnSpPr>
      <xdr:spPr>
        <a:xfrm>
          <a:off x="3105150" y="2763520"/>
          <a:ext cx="1101090" cy="1588"/>
        </a:xfrm>
        <a:prstGeom prst="straightConnector1">
          <a:avLst/>
        </a:prstGeom>
        <a:noFill/>
        <a:ln w="6350" cap="flat" cmpd="sng" algn="ctr">
          <a:solidFill>
            <a:srgbClr val="4472C4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12</xdr:row>
      <xdr:rowOff>99060</xdr:rowOff>
    </xdr:from>
    <xdr:to>
      <xdr:col>3</xdr:col>
      <xdr:colOff>15240</xdr:colOff>
      <xdr:row>12</xdr:row>
      <xdr:rowOff>100648</xdr:rowOff>
    </xdr:to>
    <xdr:cxnSp macro="">
      <xdr:nvCxnSpPr>
        <xdr:cNvPr id="6" name="Connecteur droit avec flèche 5">
          <a:extLst>
            <a:ext uri="{FF2B5EF4-FFF2-40B4-BE49-F238E27FC236}">
              <a16:creationId xmlns:a16="http://schemas.microsoft.com/office/drawing/2014/main" id="{DA957887-F219-41A4-8192-0481ACDB2C34}"/>
            </a:ext>
          </a:extLst>
        </xdr:cNvPr>
        <xdr:cNvCxnSpPr/>
      </xdr:nvCxnSpPr>
      <xdr:spPr>
        <a:xfrm>
          <a:off x="3105150" y="2924810"/>
          <a:ext cx="1101090" cy="1588"/>
        </a:xfrm>
        <a:prstGeom prst="straightConnector1">
          <a:avLst/>
        </a:prstGeom>
        <a:noFill/>
        <a:ln w="6350" cap="flat" cmpd="sng" algn="ctr">
          <a:solidFill>
            <a:srgbClr val="4472C4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7620</xdr:colOff>
      <xdr:row>13</xdr:row>
      <xdr:rowOff>91440</xdr:rowOff>
    </xdr:from>
    <xdr:to>
      <xdr:col>3</xdr:col>
      <xdr:colOff>22860</xdr:colOff>
      <xdr:row>13</xdr:row>
      <xdr:rowOff>93028</xdr:rowOff>
    </xdr:to>
    <xdr:cxnSp macro="">
      <xdr:nvCxnSpPr>
        <xdr:cNvPr id="7" name="Connecteur droit avec flèche 6">
          <a:extLst>
            <a:ext uri="{FF2B5EF4-FFF2-40B4-BE49-F238E27FC236}">
              <a16:creationId xmlns:a16="http://schemas.microsoft.com/office/drawing/2014/main" id="{6678A750-7F16-4F05-87D0-544DC3EB707C}"/>
            </a:ext>
          </a:extLst>
        </xdr:cNvPr>
        <xdr:cNvCxnSpPr/>
      </xdr:nvCxnSpPr>
      <xdr:spPr>
        <a:xfrm>
          <a:off x="3112770" y="3101340"/>
          <a:ext cx="1101090" cy="1588"/>
        </a:xfrm>
        <a:prstGeom prst="straightConnector1">
          <a:avLst/>
        </a:prstGeom>
        <a:noFill/>
        <a:ln w="6350" cap="flat" cmpd="sng" algn="ctr">
          <a:solidFill>
            <a:srgbClr val="4472C4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23</xdr:row>
      <xdr:rowOff>121920</xdr:rowOff>
    </xdr:from>
    <xdr:to>
      <xdr:col>3</xdr:col>
      <xdr:colOff>15240</xdr:colOff>
      <xdr:row>23</xdr:row>
      <xdr:rowOff>123508</xdr:rowOff>
    </xdr:to>
    <xdr:cxnSp macro="">
      <xdr:nvCxnSpPr>
        <xdr:cNvPr id="8" name="Connecteur droit avec flèche 7">
          <a:extLst>
            <a:ext uri="{FF2B5EF4-FFF2-40B4-BE49-F238E27FC236}">
              <a16:creationId xmlns:a16="http://schemas.microsoft.com/office/drawing/2014/main" id="{50A0C501-1AAC-4F22-AE89-B9B780CAAC54}"/>
            </a:ext>
          </a:extLst>
        </xdr:cNvPr>
        <xdr:cNvCxnSpPr/>
      </xdr:nvCxnSpPr>
      <xdr:spPr>
        <a:xfrm>
          <a:off x="3105150" y="4998720"/>
          <a:ext cx="1101090" cy="1588"/>
        </a:xfrm>
        <a:prstGeom prst="straightConnector1">
          <a:avLst/>
        </a:prstGeom>
        <a:noFill/>
        <a:ln w="6350" cap="flat" cmpd="sng" algn="ctr">
          <a:solidFill>
            <a:srgbClr val="4472C4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24</xdr:row>
      <xdr:rowOff>99060</xdr:rowOff>
    </xdr:from>
    <xdr:to>
      <xdr:col>3</xdr:col>
      <xdr:colOff>15240</xdr:colOff>
      <xdr:row>24</xdr:row>
      <xdr:rowOff>100648</xdr:rowOff>
    </xdr:to>
    <xdr:cxnSp macro="">
      <xdr:nvCxnSpPr>
        <xdr:cNvPr id="9" name="Connecteur droit avec flèche 8">
          <a:extLst>
            <a:ext uri="{FF2B5EF4-FFF2-40B4-BE49-F238E27FC236}">
              <a16:creationId xmlns:a16="http://schemas.microsoft.com/office/drawing/2014/main" id="{82600570-7644-41CA-82AF-EFE8899CEE13}"/>
            </a:ext>
          </a:extLst>
        </xdr:cNvPr>
        <xdr:cNvCxnSpPr/>
      </xdr:nvCxnSpPr>
      <xdr:spPr>
        <a:xfrm>
          <a:off x="3105150" y="5160010"/>
          <a:ext cx="1101090" cy="1588"/>
        </a:xfrm>
        <a:prstGeom prst="straightConnector1">
          <a:avLst/>
        </a:prstGeom>
        <a:noFill/>
        <a:ln w="6350" cap="flat" cmpd="sng" algn="ctr">
          <a:solidFill>
            <a:srgbClr val="4472C4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11</xdr:row>
      <xdr:rowOff>121920</xdr:rowOff>
    </xdr:from>
    <xdr:to>
      <xdr:col>3</xdr:col>
      <xdr:colOff>15240</xdr:colOff>
      <xdr:row>11</xdr:row>
      <xdr:rowOff>123508</xdr:rowOff>
    </xdr:to>
    <xdr:cxnSp macro="">
      <xdr:nvCxnSpPr>
        <xdr:cNvPr id="10" name="Connecteur droit avec flèche 9">
          <a:extLst>
            <a:ext uri="{FF2B5EF4-FFF2-40B4-BE49-F238E27FC236}">
              <a16:creationId xmlns:a16="http://schemas.microsoft.com/office/drawing/2014/main" id="{29C752C7-5EB5-4C44-B33B-3275C02CF51A}"/>
            </a:ext>
          </a:extLst>
        </xdr:cNvPr>
        <xdr:cNvCxnSpPr/>
      </xdr:nvCxnSpPr>
      <xdr:spPr>
        <a:xfrm>
          <a:off x="3105150" y="2763520"/>
          <a:ext cx="1101090" cy="1588"/>
        </a:xfrm>
        <a:prstGeom prst="straightConnector1">
          <a:avLst/>
        </a:prstGeom>
        <a:noFill/>
        <a:ln w="6350" cap="flat" cmpd="sng" algn="ctr">
          <a:solidFill>
            <a:srgbClr val="4472C4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12</xdr:row>
      <xdr:rowOff>99060</xdr:rowOff>
    </xdr:from>
    <xdr:to>
      <xdr:col>3</xdr:col>
      <xdr:colOff>15240</xdr:colOff>
      <xdr:row>12</xdr:row>
      <xdr:rowOff>100648</xdr:rowOff>
    </xdr:to>
    <xdr:cxnSp macro="">
      <xdr:nvCxnSpPr>
        <xdr:cNvPr id="11" name="Connecteur droit avec flèche 10">
          <a:extLst>
            <a:ext uri="{FF2B5EF4-FFF2-40B4-BE49-F238E27FC236}">
              <a16:creationId xmlns:a16="http://schemas.microsoft.com/office/drawing/2014/main" id="{7E2DB071-F816-412E-9964-D2A81DE198C2}"/>
            </a:ext>
          </a:extLst>
        </xdr:cNvPr>
        <xdr:cNvCxnSpPr/>
      </xdr:nvCxnSpPr>
      <xdr:spPr>
        <a:xfrm>
          <a:off x="3105150" y="2924810"/>
          <a:ext cx="1101090" cy="1588"/>
        </a:xfrm>
        <a:prstGeom prst="straightConnector1">
          <a:avLst/>
        </a:prstGeom>
        <a:noFill/>
        <a:ln w="6350" cap="flat" cmpd="sng" algn="ctr">
          <a:solidFill>
            <a:srgbClr val="4472C4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23</xdr:row>
      <xdr:rowOff>121920</xdr:rowOff>
    </xdr:from>
    <xdr:to>
      <xdr:col>3</xdr:col>
      <xdr:colOff>15240</xdr:colOff>
      <xdr:row>23</xdr:row>
      <xdr:rowOff>123508</xdr:rowOff>
    </xdr:to>
    <xdr:cxnSp macro="">
      <xdr:nvCxnSpPr>
        <xdr:cNvPr id="12" name="Connecteur droit avec flèche 11">
          <a:extLst>
            <a:ext uri="{FF2B5EF4-FFF2-40B4-BE49-F238E27FC236}">
              <a16:creationId xmlns:a16="http://schemas.microsoft.com/office/drawing/2014/main" id="{AD5F349E-2554-464F-8801-0DEED88907A5}"/>
            </a:ext>
          </a:extLst>
        </xdr:cNvPr>
        <xdr:cNvCxnSpPr/>
      </xdr:nvCxnSpPr>
      <xdr:spPr>
        <a:xfrm>
          <a:off x="3105150" y="4998720"/>
          <a:ext cx="1101090" cy="1588"/>
        </a:xfrm>
        <a:prstGeom prst="straightConnector1">
          <a:avLst/>
        </a:prstGeom>
        <a:noFill/>
        <a:ln w="6350" cap="flat" cmpd="sng" algn="ctr">
          <a:solidFill>
            <a:srgbClr val="4472C4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24</xdr:row>
      <xdr:rowOff>99060</xdr:rowOff>
    </xdr:from>
    <xdr:to>
      <xdr:col>3</xdr:col>
      <xdr:colOff>15240</xdr:colOff>
      <xdr:row>24</xdr:row>
      <xdr:rowOff>100648</xdr:rowOff>
    </xdr:to>
    <xdr:cxnSp macro="">
      <xdr:nvCxnSpPr>
        <xdr:cNvPr id="13" name="Connecteur droit avec flèche 12">
          <a:extLst>
            <a:ext uri="{FF2B5EF4-FFF2-40B4-BE49-F238E27FC236}">
              <a16:creationId xmlns:a16="http://schemas.microsoft.com/office/drawing/2014/main" id="{4A0AE734-EBB7-4D9D-B7D5-E41D87F68DC4}"/>
            </a:ext>
          </a:extLst>
        </xdr:cNvPr>
        <xdr:cNvCxnSpPr/>
      </xdr:nvCxnSpPr>
      <xdr:spPr>
        <a:xfrm>
          <a:off x="3105150" y="5160010"/>
          <a:ext cx="1101090" cy="1588"/>
        </a:xfrm>
        <a:prstGeom prst="straightConnector1">
          <a:avLst/>
        </a:prstGeom>
        <a:noFill/>
        <a:ln w="6350" cap="flat" cmpd="sng" algn="ctr">
          <a:solidFill>
            <a:srgbClr val="4472C4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7620</xdr:colOff>
      <xdr:row>25</xdr:row>
      <xdr:rowOff>91440</xdr:rowOff>
    </xdr:from>
    <xdr:to>
      <xdr:col>3</xdr:col>
      <xdr:colOff>22860</xdr:colOff>
      <xdr:row>25</xdr:row>
      <xdr:rowOff>93028</xdr:rowOff>
    </xdr:to>
    <xdr:cxnSp macro="">
      <xdr:nvCxnSpPr>
        <xdr:cNvPr id="14" name="Connecteur droit avec flèche 13">
          <a:extLst>
            <a:ext uri="{FF2B5EF4-FFF2-40B4-BE49-F238E27FC236}">
              <a16:creationId xmlns:a16="http://schemas.microsoft.com/office/drawing/2014/main" id="{FD948A7E-E766-4A2F-8BA5-EB219BBA0FF6}"/>
            </a:ext>
          </a:extLst>
        </xdr:cNvPr>
        <xdr:cNvCxnSpPr/>
      </xdr:nvCxnSpPr>
      <xdr:spPr>
        <a:xfrm>
          <a:off x="3112770" y="5336540"/>
          <a:ext cx="1101090" cy="1588"/>
        </a:xfrm>
        <a:prstGeom prst="straightConnector1">
          <a:avLst/>
        </a:prstGeom>
        <a:noFill/>
        <a:ln w="6350" cap="flat" cmpd="sng" algn="ctr">
          <a:solidFill>
            <a:srgbClr val="4472C4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11</xdr:row>
      <xdr:rowOff>121920</xdr:rowOff>
    </xdr:from>
    <xdr:to>
      <xdr:col>3</xdr:col>
      <xdr:colOff>15240</xdr:colOff>
      <xdr:row>11</xdr:row>
      <xdr:rowOff>123508</xdr:rowOff>
    </xdr:to>
    <xdr:cxnSp macro="">
      <xdr:nvCxnSpPr>
        <xdr:cNvPr id="15" name="Connecteur droit avec flèche 2">
          <a:extLst>
            <a:ext uri="{FF2B5EF4-FFF2-40B4-BE49-F238E27FC236}">
              <a16:creationId xmlns:a16="http://schemas.microsoft.com/office/drawing/2014/main" id="{30A7D4FA-87BE-4AF5-A249-7F61F9380E7D}"/>
            </a:ext>
          </a:extLst>
        </xdr:cNvPr>
        <xdr:cNvCxnSpPr/>
      </xdr:nvCxnSpPr>
      <xdr:spPr>
        <a:xfrm>
          <a:off x="3105150" y="2763520"/>
          <a:ext cx="1101090" cy="1588"/>
        </a:xfrm>
        <a:prstGeom prst="straightConnector1">
          <a:avLst/>
        </a:prstGeom>
        <a:noFill/>
        <a:ln w="6350" cap="flat" cmpd="sng" algn="ctr">
          <a:solidFill>
            <a:srgbClr val="4472C4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12</xdr:row>
      <xdr:rowOff>99060</xdr:rowOff>
    </xdr:from>
    <xdr:to>
      <xdr:col>3</xdr:col>
      <xdr:colOff>15240</xdr:colOff>
      <xdr:row>12</xdr:row>
      <xdr:rowOff>100648</xdr:rowOff>
    </xdr:to>
    <xdr:cxnSp macro="">
      <xdr:nvCxnSpPr>
        <xdr:cNvPr id="16" name="Connecteur droit avec flèche 3">
          <a:extLst>
            <a:ext uri="{FF2B5EF4-FFF2-40B4-BE49-F238E27FC236}">
              <a16:creationId xmlns:a16="http://schemas.microsoft.com/office/drawing/2014/main" id="{E0731403-573D-4244-9A67-72A1DEC40BEA}"/>
            </a:ext>
          </a:extLst>
        </xdr:cNvPr>
        <xdr:cNvCxnSpPr/>
      </xdr:nvCxnSpPr>
      <xdr:spPr>
        <a:xfrm>
          <a:off x="3105150" y="2924810"/>
          <a:ext cx="1101090" cy="1588"/>
        </a:xfrm>
        <a:prstGeom prst="straightConnector1">
          <a:avLst/>
        </a:prstGeom>
        <a:noFill/>
        <a:ln w="6350" cap="flat" cmpd="sng" algn="ctr">
          <a:solidFill>
            <a:srgbClr val="4472C4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23</xdr:row>
      <xdr:rowOff>121920</xdr:rowOff>
    </xdr:from>
    <xdr:to>
      <xdr:col>3</xdr:col>
      <xdr:colOff>15240</xdr:colOff>
      <xdr:row>23</xdr:row>
      <xdr:rowOff>123508</xdr:rowOff>
    </xdr:to>
    <xdr:cxnSp macro="">
      <xdr:nvCxnSpPr>
        <xdr:cNvPr id="17" name="Connecteur droit avec flèche 2">
          <a:extLst>
            <a:ext uri="{FF2B5EF4-FFF2-40B4-BE49-F238E27FC236}">
              <a16:creationId xmlns:a16="http://schemas.microsoft.com/office/drawing/2014/main" id="{27485F04-4998-4D0F-821A-F3434CE1AE35}"/>
            </a:ext>
          </a:extLst>
        </xdr:cNvPr>
        <xdr:cNvCxnSpPr/>
      </xdr:nvCxnSpPr>
      <xdr:spPr>
        <a:xfrm>
          <a:off x="3105150" y="4998720"/>
          <a:ext cx="1101090" cy="1588"/>
        </a:xfrm>
        <a:prstGeom prst="straightConnector1">
          <a:avLst/>
        </a:prstGeom>
        <a:noFill/>
        <a:ln w="6350" cap="flat" cmpd="sng" algn="ctr">
          <a:solidFill>
            <a:srgbClr val="4472C4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24</xdr:row>
      <xdr:rowOff>99060</xdr:rowOff>
    </xdr:from>
    <xdr:to>
      <xdr:col>3</xdr:col>
      <xdr:colOff>15240</xdr:colOff>
      <xdr:row>24</xdr:row>
      <xdr:rowOff>100648</xdr:rowOff>
    </xdr:to>
    <xdr:cxnSp macro="">
      <xdr:nvCxnSpPr>
        <xdr:cNvPr id="18" name="Connecteur droit avec flèche 3">
          <a:extLst>
            <a:ext uri="{FF2B5EF4-FFF2-40B4-BE49-F238E27FC236}">
              <a16:creationId xmlns:a16="http://schemas.microsoft.com/office/drawing/2014/main" id="{44D84D68-454C-4999-8AE6-31A8DFC087C7}"/>
            </a:ext>
          </a:extLst>
        </xdr:cNvPr>
        <xdr:cNvCxnSpPr/>
      </xdr:nvCxnSpPr>
      <xdr:spPr>
        <a:xfrm>
          <a:off x="3105150" y="5160010"/>
          <a:ext cx="1101090" cy="1588"/>
        </a:xfrm>
        <a:prstGeom prst="straightConnector1">
          <a:avLst/>
        </a:prstGeom>
        <a:noFill/>
        <a:ln w="6350" cap="flat" cmpd="sng" algn="ctr">
          <a:solidFill>
            <a:srgbClr val="4472C4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7620</xdr:colOff>
      <xdr:row>25</xdr:row>
      <xdr:rowOff>91440</xdr:rowOff>
    </xdr:from>
    <xdr:to>
      <xdr:col>3</xdr:col>
      <xdr:colOff>22860</xdr:colOff>
      <xdr:row>25</xdr:row>
      <xdr:rowOff>93028</xdr:rowOff>
    </xdr:to>
    <xdr:cxnSp macro="">
      <xdr:nvCxnSpPr>
        <xdr:cNvPr id="19" name="Connecteur droit avec flèche 4">
          <a:extLst>
            <a:ext uri="{FF2B5EF4-FFF2-40B4-BE49-F238E27FC236}">
              <a16:creationId xmlns:a16="http://schemas.microsoft.com/office/drawing/2014/main" id="{4C6DDE20-6830-46AB-BEDB-6DD91E97F456}"/>
            </a:ext>
          </a:extLst>
        </xdr:cNvPr>
        <xdr:cNvCxnSpPr/>
      </xdr:nvCxnSpPr>
      <xdr:spPr>
        <a:xfrm>
          <a:off x="3112770" y="5336540"/>
          <a:ext cx="1101090" cy="1588"/>
        </a:xfrm>
        <a:prstGeom prst="straightConnector1">
          <a:avLst/>
        </a:prstGeom>
        <a:noFill/>
        <a:ln w="6350" cap="flat" cmpd="sng" algn="ctr">
          <a:solidFill>
            <a:srgbClr val="4472C4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3</xdr:row>
      <xdr:rowOff>121920</xdr:rowOff>
    </xdr:from>
    <xdr:to>
      <xdr:col>3</xdr:col>
      <xdr:colOff>15240</xdr:colOff>
      <xdr:row>3</xdr:row>
      <xdr:rowOff>123508</xdr:rowOff>
    </xdr:to>
    <xdr:cxnSp macro="">
      <xdr:nvCxnSpPr>
        <xdr:cNvPr id="20" name="Connecteur droit avec flèche 19">
          <a:extLst>
            <a:ext uri="{FF2B5EF4-FFF2-40B4-BE49-F238E27FC236}">
              <a16:creationId xmlns:a16="http://schemas.microsoft.com/office/drawing/2014/main" id="{EAF8A829-9419-468B-8B0C-8D185C7915D3}"/>
            </a:ext>
          </a:extLst>
        </xdr:cNvPr>
        <xdr:cNvCxnSpPr/>
      </xdr:nvCxnSpPr>
      <xdr:spPr>
        <a:xfrm>
          <a:off x="3105150" y="1106170"/>
          <a:ext cx="1101090" cy="1588"/>
        </a:xfrm>
        <a:prstGeom prst="straightConnector1">
          <a:avLst/>
        </a:prstGeom>
        <a:noFill/>
        <a:ln w="6350" cap="flat" cmpd="sng" algn="ctr">
          <a:solidFill>
            <a:srgbClr val="4472C4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4</xdr:row>
      <xdr:rowOff>99060</xdr:rowOff>
    </xdr:from>
    <xdr:to>
      <xdr:col>3</xdr:col>
      <xdr:colOff>15240</xdr:colOff>
      <xdr:row>4</xdr:row>
      <xdr:rowOff>100648</xdr:rowOff>
    </xdr:to>
    <xdr:cxnSp macro="">
      <xdr:nvCxnSpPr>
        <xdr:cNvPr id="21" name="Connecteur droit avec flèche 20">
          <a:extLst>
            <a:ext uri="{FF2B5EF4-FFF2-40B4-BE49-F238E27FC236}">
              <a16:creationId xmlns:a16="http://schemas.microsoft.com/office/drawing/2014/main" id="{1BA66176-967B-432B-88D2-BB27AF48073B}"/>
            </a:ext>
          </a:extLst>
        </xdr:cNvPr>
        <xdr:cNvCxnSpPr/>
      </xdr:nvCxnSpPr>
      <xdr:spPr>
        <a:xfrm>
          <a:off x="3105150" y="1267460"/>
          <a:ext cx="1101090" cy="1588"/>
        </a:xfrm>
        <a:prstGeom prst="straightConnector1">
          <a:avLst/>
        </a:prstGeom>
        <a:noFill/>
        <a:ln w="6350" cap="flat" cmpd="sng" algn="ctr">
          <a:solidFill>
            <a:srgbClr val="4472C4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7620</xdr:colOff>
      <xdr:row>5</xdr:row>
      <xdr:rowOff>91440</xdr:rowOff>
    </xdr:from>
    <xdr:to>
      <xdr:col>3</xdr:col>
      <xdr:colOff>22860</xdr:colOff>
      <xdr:row>5</xdr:row>
      <xdr:rowOff>93028</xdr:rowOff>
    </xdr:to>
    <xdr:cxnSp macro="">
      <xdr:nvCxnSpPr>
        <xdr:cNvPr id="22" name="Connecteur droit avec flèche 21">
          <a:extLst>
            <a:ext uri="{FF2B5EF4-FFF2-40B4-BE49-F238E27FC236}">
              <a16:creationId xmlns:a16="http://schemas.microsoft.com/office/drawing/2014/main" id="{40A2D6B5-5923-4231-AC1A-56F1ADA8DEC5}"/>
            </a:ext>
          </a:extLst>
        </xdr:cNvPr>
        <xdr:cNvCxnSpPr/>
      </xdr:nvCxnSpPr>
      <xdr:spPr>
        <a:xfrm>
          <a:off x="3112770" y="1443990"/>
          <a:ext cx="1101090" cy="1588"/>
        </a:xfrm>
        <a:prstGeom prst="straightConnector1">
          <a:avLst/>
        </a:prstGeom>
        <a:noFill/>
        <a:ln w="6350" cap="flat" cmpd="sng" algn="ctr">
          <a:solidFill>
            <a:srgbClr val="4472C4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3</xdr:row>
      <xdr:rowOff>121920</xdr:rowOff>
    </xdr:from>
    <xdr:to>
      <xdr:col>3</xdr:col>
      <xdr:colOff>15240</xdr:colOff>
      <xdr:row>3</xdr:row>
      <xdr:rowOff>123508</xdr:rowOff>
    </xdr:to>
    <xdr:cxnSp macro="">
      <xdr:nvCxnSpPr>
        <xdr:cNvPr id="23" name="Connecteur droit avec flèche 22">
          <a:extLst>
            <a:ext uri="{FF2B5EF4-FFF2-40B4-BE49-F238E27FC236}">
              <a16:creationId xmlns:a16="http://schemas.microsoft.com/office/drawing/2014/main" id="{CBA0C4AA-DC5A-4C28-88FF-C02D76E9EFF7}"/>
            </a:ext>
          </a:extLst>
        </xdr:cNvPr>
        <xdr:cNvCxnSpPr/>
      </xdr:nvCxnSpPr>
      <xdr:spPr>
        <a:xfrm>
          <a:off x="3105150" y="1106170"/>
          <a:ext cx="1101090" cy="1588"/>
        </a:xfrm>
        <a:prstGeom prst="straightConnector1">
          <a:avLst/>
        </a:prstGeom>
        <a:noFill/>
        <a:ln w="6350" cap="flat" cmpd="sng" algn="ctr">
          <a:solidFill>
            <a:srgbClr val="4472C4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4</xdr:row>
      <xdr:rowOff>99060</xdr:rowOff>
    </xdr:from>
    <xdr:to>
      <xdr:col>3</xdr:col>
      <xdr:colOff>15240</xdr:colOff>
      <xdr:row>4</xdr:row>
      <xdr:rowOff>100648</xdr:rowOff>
    </xdr:to>
    <xdr:cxnSp macro="">
      <xdr:nvCxnSpPr>
        <xdr:cNvPr id="24" name="Connecteur droit avec flèche 23">
          <a:extLst>
            <a:ext uri="{FF2B5EF4-FFF2-40B4-BE49-F238E27FC236}">
              <a16:creationId xmlns:a16="http://schemas.microsoft.com/office/drawing/2014/main" id="{806D2BA2-EEFB-445D-8903-4844A760ED30}"/>
            </a:ext>
          </a:extLst>
        </xdr:cNvPr>
        <xdr:cNvCxnSpPr/>
      </xdr:nvCxnSpPr>
      <xdr:spPr>
        <a:xfrm>
          <a:off x="3105150" y="1267460"/>
          <a:ext cx="1101090" cy="1588"/>
        </a:xfrm>
        <a:prstGeom prst="straightConnector1">
          <a:avLst/>
        </a:prstGeom>
        <a:noFill/>
        <a:ln w="6350" cap="flat" cmpd="sng" algn="ctr">
          <a:solidFill>
            <a:srgbClr val="4472C4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11</xdr:row>
      <xdr:rowOff>121920</xdr:rowOff>
    </xdr:from>
    <xdr:to>
      <xdr:col>3</xdr:col>
      <xdr:colOff>15240</xdr:colOff>
      <xdr:row>11</xdr:row>
      <xdr:rowOff>123508</xdr:rowOff>
    </xdr:to>
    <xdr:cxnSp macro="">
      <xdr:nvCxnSpPr>
        <xdr:cNvPr id="25" name="Connecteur droit avec flèche 24">
          <a:extLst>
            <a:ext uri="{FF2B5EF4-FFF2-40B4-BE49-F238E27FC236}">
              <a16:creationId xmlns:a16="http://schemas.microsoft.com/office/drawing/2014/main" id="{F90B0C89-E505-494B-A107-25EE77E2975D}"/>
            </a:ext>
          </a:extLst>
        </xdr:cNvPr>
        <xdr:cNvCxnSpPr/>
      </xdr:nvCxnSpPr>
      <xdr:spPr>
        <a:xfrm>
          <a:off x="3105150" y="2763520"/>
          <a:ext cx="1101090" cy="1588"/>
        </a:xfrm>
        <a:prstGeom prst="straightConnector1">
          <a:avLst/>
        </a:prstGeom>
        <a:noFill/>
        <a:ln w="6350" cap="flat" cmpd="sng" algn="ctr">
          <a:solidFill>
            <a:srgbClr val="4472C4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12</xdr:row>
      <xdr:rowOff>99060</xdr:rowOff>
    </xdr:from>
    <xdr:to>
      <xdr:col>3</xdr:col>
      <xdr:colOff>15240</xdr:colOff>
      <xdr:row>12</xdr:row>
      <xdr:rowOff>100648</xdr:rowOff>
    </xdr:to>
    <xdr:cxnSp macro="">
      <xdr:nvCxnSpPr>
        <xdr:cNvPr id="26" name="Connecteur droit avec flèche 25">
          <a:extLst>
            <a:ext uri="{FF2B5EF4-FFF2-40B4-BE49-F238E27FC236}">
              <a16:creationId xmlns:a16="http://schemas.microsoft.com/office/drawing/2014/main" id="{E339C689-88F7-4823-946F-363F77CC5310}"/>
            </a:ext>
          </a:extLst>
        </xdr:cNvPr>
        <xdr:cNvCxnSpPr/>
      </xdr:nvCxnSpPr>
      <xdr:spPr>
        <a:xfrm>
          <a:off x="3105150" y="2924810"/>
          <a:ext cx="1101090" cy="1588"/>
        </a:xfrm>
        <a:prstGeom prst="straightConnector1">
          <a:avLst/>
        </a:prstGeom>
        <a:noFill/>
        <a:ln w="6350" cap="flat" cmpd="sng" algn="ctr">
          <a:solidFill>
            <a:srgbClr val="4472C4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11</xdr:row>
      <xdr:rowOff>121920</xdr:rowOff>
    </xdr:from>
    <xdr:to>
      <xdr:col>3</xdr:col>
      <xdr:colOff>15240</xdr:colOff>
      <xdr:row>11</xdr:row>
      <xdr:rowOff>123508</xdr:rowOff>
    </xdr:to>
    <xdr:cxnSp macro="">
      <xdr:nvCxnSpPr>
        <xdr:cNvPr id="27" name="Connecteur droit avec flèche 26">
          <a:extLst>
            <a:ext uri="{FF2B5EF4-FFF2-40B4-BE49-F238E27FC236}">
              <a16:creationId xmlns:a16="http://schemas.microsoft.com/office/drawing/2014/main" id="{6DF7EAED-6C28-4B05-B56A-1E9060824ECE}"/>
            </a:ext>
          </a:extLst>
        </xdr:cNvPr>
        <xdr:cNvCxnSpPr/>
      </xdr:nvCxnSpPr>
      <xdr:spPr>
        <a:xfrm>
          <a:off x="3105150" y="2763520"/>
          <a:ext cx="1101090" cy="1588"/>
        </a:xfrm>
        <a:prstGeom prst="straightConnector1">
          <a:avLst/>
        </a:prstGeom>
        <a:noFill/>
        <a:ln w="6350" cap="flat" cmpd="sng" algn="ctr">
          <a:solidFill>
            <a:srgbClr val="4472C4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12</xdr:row>
      <xdr:rowOff>99060</xdr:rowOff>
    </xdr:from>
    <xdr:to>
      <xdr:col>3</xdr:col>
      <xdr:colOff>15240</xdr:colOff>
      <xdr:row>12</xdr:row>
      <xdr:rowOff>100648</xdr:rowOff>
    </xdr:to>
    <xdr:cxnSp macro="">
      <xdr:nvCxnSpPr>
        <xdr:cNvPr id="28" name="Connecteur droit avec flèche 27">
          <a:extLst>
            <a:ext uri="{FF2B5EF4-FFF2-40B4-BE49-F238E27FC236}">
              <a16:creationId xmlns:a16="http://schemas.microsoft.com/office/drawing/2014/main" id="{A9FFD3E7-41F4-471C-A047-21096EB1674D}"/>
            </a:ext>
          </a:extLst>
        </xdr:cNvPr>
        <xdr:cNvCxnSpPr/>
      </xdr:nvCxnSpPr>
      <xdr:spPr>
        <a:xfrm>
          <a:off x="3105150" y="2924810"/>
          <a:ext cx="1101090" cy="1588"/>
        </a:xfrm>
        <a:prstGeom prst="straightConnector1">
          <a:avLst/>
        </a:prstGeom>
        <a:noFill/>
        <a:ln w="6350" cap="flat" cmpd="sng" algn="ctr">
          <a:solidFill>
            <a:srgbClr val="4472C4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11</xdr:row>
      <xdr:rowOff>121920</xdr:rowOff>
    </xdr:from>
    <xdr:to>
      <xdr:col>3</xdr:col>
      <xdr:colOff>15240</xdr:colOff>
      <xdr:row>11</xdr:row>
      <xdr:rowOff>123508</xdr:rowOff>
    </xdr:to>
    <xdr:cxnSp macro="">
      <xdr:nvCxnSpPr>
        <xdr:cNvPr id="29" name="Connecteur droit avec flèche 28">
          <a:extLst>
            <a:ext uri="{FF2B5EF4-FFF2-40B4-BE49-F238E27FC236}">
              <a16:creationId xmlns:a16="http://schemas.microsoft.com/office/drawing/2014/main" id="{DB1F4736-EC55-46F7-A9E3-95E413C2380F}"/>
            </a:ext>
          </a:extLst>
        </xdr:cNvPr>
        <xdr:cNvCxnSpPr/>
      </xdr:nvCxnSpPr>
      <xdr:spPr>
        <a:xfrm>
          <a:off x="3105150" y="2763520"/>
          <a:ext cx="1101090" cy="1588"/>
        </a:xfrm>
        <a:prstGeom prst="straightConnector1">
          <a:avLst/>
        </a:prstGeom>
        <a:noFill/>
        <a:ln w="6350" cap="flat" cmpd="sng" algn="ctr">
          <a:solidFill>
            <a:srgbClr val="4472C4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12</xdr:row>
      <xdr:rowOff>99060</xdr:rowOff>
    </xdr:from>
    <xdr:to>
      <xdr:col>3</xdr:col>
      <xdr:colOff>15240</xdr:colOff>
      <xdr:row>12</xdr:row>
      <xdr:rowOff>100648</xdr:rowOff>
    </xdr:to>
    <xdr:cxnSp macro="">
      <xdr:nvCxnSpPr>
        <xdr:cNvPr id="30" name="Connecteur droit avec flèche 29">
          <a:extLst>
            <a:ext uri="{FF2B5EF4-FFF2-40B4-BE49-F238E27FC236}">
              <a16:creationId xmlns:a16="http://schemas.microsoft.com/office/drawing/2014/main" id="{30170563-EBD0-493F-9386-150755EC4A0E}"/>
            </a:ext>
          </a:extLst>
        </xdr:cNvPr>
        <xdr:cNvCxnSpPr/>
      </xdr:nvCxnSpPr>
      <xdr:spPr>
        <a:xfrm>
          <a:off x="3105150" y="2924810"/>
          <a:ext cx="1101090" cy="1588"/>
        </a:xfrm>
        <a:prstGeom prst="straightConnector1">
          <a:avLst/>
        </a:prstGeom>
        <a:noFill/>
        <a:ln w="6350" cap="flat" cmpd="sng" algn="ctr">
          <a:solidFill>
            <a:srgbClr val="4472C4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23</xdr:row>
      <xdr:rowOff>121920</xdr:rowOff>
    </xdr:from>
    <xdr:to>
      <xdr:col>3</xdr:col>
      <xdr:colOff>15240</xdr:colOff>
      <xdr:row>23</xdr:row>
      <xdr:rowOff>123508</xdr:rowOff>
    </xdr:to>
    <xdr:cxnSp macro="">
      <xdr:nvCxnSpPr>
        <xdr:cNvPr id="31" name="Connecteur droit avec flèche 30">
          <a:extLst>
            <a:ext uri="{FF2B5EF4-FFF2-40B4-BE49-F238E27FC236}">
              <a16:creationId xmlns:a16="http://schemas.microsoft.com/office/drawing/2014/main" id="{05D36B83-6A6A-4AC5-83B9-25821D3CADAF}"/>
            </a:ext>
          </a:extLst>
        </xdr:cNvPr>
        <xdr:cNvCxnSpPr/>
      </xdr:nvCxnSpPr>
      <xdr:spPr>
        <a:xfrm>
          <a:off x="3105150" y="4998720"/>
          <a:ext cx="1101090" cy="1588"/>
        </a:xfrm>
        <a:prstGeom prst="straightConnector1">
          <a:avLst/>
        </a:prstGeom>
        <a:noFill/>
        <a:ln w="6350" cap="flat" cmpd="sng" algn="ctr">
          <a:solidFill>
            <a:srgbClr val="4472C4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24</xdr:row>
      <xdr:rowOff>99060</xdr:rowOff>
    </xdr:from>
    <xdr:to>
      <xdr:col>3</xdr:col>
      <xdr:colOff>15240</xdr:colOff>
      <xdr:row>24</xdr:row>
      <xdr:rowOff>100648</xdr:rowOff>
    </xdr:to>
    <xdr:cxnSp macro="">
      <xdr:nvCxnSpPr>
        <xdr:cNvPr id="32" name="Connecteur droit avec flèche 31">
          <a:extLst>
            <a:ext uri="{FF2B5EF4-FFF2-40B4-BE49-F238E27FC236}">
              <a16:creationId xmlns:a16="http://schemas.microsoft.com/office/drawing/2014/main" id="{E0509329-795B-4F6A-8973-F911B3DCD7CD}"/>
            </a:ext>
          </a:extLst>
        </xdr:cNvPr>
        <xdr:cNvCxnSpPr/>
      </xdr:nvCxnSpPr>
      <xdr:spPr>
        <a:xfrm>
          <a:off x="3105150" y="5160010"/>
          <a:ext cx="1101090" cy="1588"/>
        </a:xfrm>
        <a:prstGeom prst="straightConnector1">
          <a:avLst/>
        </a:prstGeom>
        <a:noFill/>
        <a:ln w="6350" cap="flat" cmpd="sng" algn="ctr">
          <a:solidFill>
            <a:srgbClr val="4472C4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7620</xdr:colOff>
      <xdr:row>25</xdr:row>
      <xdr:rowOff>91440</xdr:rowOff>
    </xdr:from>
    <xdr:to>
      <xdr:col>3</xdr:col>
      <xdr:colOff>22860</xdr:colOff>
      <xdr:row>25</xdr:row>
      <xdr:rowOff>93028</xdr:rowOff>
    </xdr:to>
    <xdr:cxnSp macro="">
      <xdr:nvCxnSpPr>
        <xdr:cNvPr id="33" name="Connecteur droit avec flèche 32">
          <a:extLst>
            <a:ext uri="{FF2B5EF4-FFF2-40B4-BE49-F238E27FC236}">
              <a16:creationId xmlns:a16="http://schemas.microsoft.com/office/drawing/2014/main" id="{17332853-8CCC-43E2-8298-2E45A1591994}"/>
            </a:ext>
          </a:extLst>
        </xdr:cNvPr>
        <xdr:cNvCxnSpPr/>
      </xdr:nvCxnSpPr>
      <xdr:spPr>
        <a:xfrm>
          <a:off x="3112770" y="5336540"/>
          <a:ext cx="1101090" cy="1588"/>
        </a:xfrm>
        <a:prstGeom prst="straightConnector1">
          <a:avLst/>
        </a:prstGeom>
        <a:noFill/>
        <a:ln w="6350" cap="flat" cmpd="sng" algn="ctr">
          <a:solidFill>
            <a:srgbClr val="4472C4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23</xdr:row>
      <xdr:rowOff>121920</xdr:rowOff>
    </xdr:from>
    <xdr:to>
      <xdr:col>3</xdr:col>
      <xdr:colOff>15240</xdr:colOff>
      <xdr:row>23</xdr:row>
      <xdr:rowOff>123508</xdr:rowOff>
    </xdr:to>
    <xdr:cxnSp macro="">
      <xdr:nvCxnSpPr>
        <xdr:cNvPr id="34" name="Connecteur droit avec flèche 33">
          <a:extLst>
            <a:ext uri="{FF2B5EF4-FFF2-40B4-BE49-F238E27FC236}">
              <a16:creationId xmlns:a16="http://schemas.microsoft.com/office/drawing/2014/main" id="{418FC773-A8AE-445D-890B-717CB8B7ACFD}"/>
            </a:ext>
          </a:extLst>
        </xdr:cNvPr>
        <xdr:cNvCxnSpPr/>
      </xdr:nvCxnSpPr>
      <xdr:spPr>
        <a:xfrm>
          <a:off x="3105150" y="4998720"/>
          <a:ext cx="1101090" cy="1588"/>
        </a:xfrm>
        <a:prstGeom prst="straightConnector1">
          <a:avLst/>
        </a:prstGeom>
        <a:noFill/>
        <a:ln w="6350" cap="flat" cmpd="sng" algn="ctr">
          <a:solidFill>
            <a:srgbClr val="4472C4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24</xdr:row>
      <xdr:rowOff>99060</xdr:rowOff>
    </xdr:from>
    <xdr:to>
      <xdr:col>3</xdr:col>
      <xdr:colOff>15240</xdr:colOff>
      <xdr:row>24</xdr:row>
      <xdr:rowOff>100648</xdr:rowOff>
    </xdr:to>
    <xdr:cxnSp macro="">
      <xdr:nvCxnSpPr>
        <xdr:cNvPr id="35" name="Connecteur droit avec flèche 34">
          <a:extLst>
            <a:ext uri="{FF2B5EF4-FFF2-40B4-BE49-F238E27FC236}">
              <a16:creationId xmlns:a16="http://schemas.microsoft.com/office/drawing/2014/main" id="{7338629E-CD0B-478F-806D-A6B90ED62FAD}"/>
            </a:ext>
          </a:extLst>
        </xdr:cNvPr>
        <xdr:cNvCxnSpPr/>
      </xdr:nvCxnSpPr>
      <xdr:spPr>
        <a:xfrm>
          <a:off x="3105150" y="5160010"/>
          <a:ext cx="1101090" cy="1588"/>
        </a:xfrm>
        <a:prstGeom prst="straightConnector1">
          <a:avLst/>
        </a:prstGeom>
        <a:noFill/>
        <a:ln w="6350" cap="flat" cmpd="sng" algn="ctr">
          <a:solidFill>
            <a:srgbClr val="4472C4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7620</xdr:colOff>
      <xdr:row>25</xdr:row>
      <xdr:rowOff>91440</xdr:rowOff>
    </xdr:from>
    <xdr:to>
      <xdr:col>3</xdr:col>
      <xdr:colOff>22860</xdr:colOff>
      <xdr:row>25</xdr:row>
      <xdr:rowOff>93028</xdr:rowOff>
    </xdr:to>
    <xdr:cxnSp macro="">
      <xdr:nvCxnSpPr>
        <xdr:cNvPr id="36" name="Connecteur droit avec flèche 35">
          <a:extLst>
            <a:ext uri="{FF2B5EF4-FFF2-40B4-BE49-F238E27FC236}">
              <a16:creationId xmlns:a16="http://schemas.microsoft.com/office/drawing/2014/main" id="{08D5AA38-A74E-4412-B7BB-0CA747C8B0B4}"/>
            </a:ext>
          </a:extLst>
        </xdr:cNvPr>
        <xdr:cNvCxnSpPr/>
      </xdr:nvCxnSpPr>
      <xdr:spPr>
        <a:xfrm>
          <a:off x="3112770" y="5336540"/>
          <a:ext cx="1101090" cy="1588"/>
        </a:xfrm>
        <a:prstGeom prst="straightConnector1">
          <a:avLst/>
        </a:prstGeom>
        <a:noFill/>
        <a:ln w="6350" cap="flat" cmpd="sng" algn="ctr">
          <a:solidFill>
            <a:srgbClr val="4472C4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7620</xdr:colOff>
      <xdr:row>25</xdr:row>
      <xdr:rowOff>91440</xdr:rowOff>
    </xdr:from>
    <xdr:to>
      <xdr:col>3</xdr:col>
      <xdr:colOff>22860</xdr:colOff>
      <xdr:row>25</xdr:row>
      <xdr:rowOff>93028</xdr:rowOff>
    </xdr:to>
    <xdr:cxnSp macro="">
      <xdr:nvCxnSpPr>
        <xdr:cNvPr id="37" name="Connecteur droit avec flèche 4">
          <a:extLst>
            <a:ext uri="{FF2B5EF4-FFF2-40B4-BE49-F238E27FC236}">
              <a16:creationId xmlns:a16="http://schemas.microsoft.com/office/drawing/2014/main" id="{ED31FBC4-3E76-4651-B46D-E38F690D3F02}"/>
            </a:ext>
          </a:extLst>
        </xdr:cNvPr>
        <xdr:cNvCxnSpPr/>
      </xdr:nvCxnSpPr>
      <xdr:spPr>
        <a:xfrm>
          <a:off x="3112770" y="5336540"/>
          <a:ext cx="1101090" cy="1588"/>
        </a:xfrm>
        <a:prstGeom prst="straightConnector1">
          <a:avLst/>
        </a:prstGeom>
        <a:noFill/>
        <a:ln w="6350" cap="flat" cmpd="sng" algn="ctr">
          <a:solidFill>
            <a:srgbClr val="4472C4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23</xdr:row>
      <xdr:rowOff>121920</xdr:rowOff>
    </xdr:from>
    <xdr:to>
      <xdr:col>3</xdr:col>
      <xdr:colOff>15240</xdr:colOff>
      <xdr:row>23</xdr:row>
      <xdr:rowOff>123508</xdr:rowOff>
    </xdr:to>
    <xdr:cxnSp macro="">
      <xdr:nvCxnSpPr>
        <xdr:cNvPr id="38" name="Connecteur droit avec flèche 37">
          <a:extLst>
            <a:ext uri="{FF2B5EF4-FFF2-40B4-BE49-F238E27FC236}">
              <a16:creationId xmlns:a16="http://schemas.microsoft.com/office/drawing/2014/main" id="{1DB6DC90-B9AC-409C-891E-E9157E88CB58}"/>
            </a:ext>
          </a:extLst>
        </xdr:cNvPr>
        <xdr:cNvCxnSpPr/>
      </xdr:nvCxnSpPr>
      <xdr:spPr>
        <a:xfrm>
          <a:off x="3105150" y="4998720"/>
          <a:ext cx="1101090" cy="1588"/>
        </a:xfrm>
        <a:prstGeom prst="straightConnector1">
          <a:avLst/>
        </a:prstGeom>
        <a:noFill/>
        <a:ln w="6350" cap="flat" cmpd="sng" algn="ctr">
          <a:solidFill>
            <a:srgbClr val="4472C4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24</xdr:row>
      <xdr:rowOff>99060</xdr:rowOff>
    </xdr:from>
    <xdr:to>
      <xdr:col>3</xdr:col>
      <xdr:colOff>15240</xdr:colOff>
      <xdr:row>24</xdr:row>
      <xdr:rowOff>100648</xdr:rowOff>
    </xdr:to>
    <xdr:cxnSp macro="">
      <xdr:nvCxnSpPr>
        <xdr:cNvPr id="39" name="Connecteur droit avec flèche 38">
          <a:extLst>
            <a:ext uri="{FF2B5EF4-FFF2-40B4-BE49-F238E27FC236}">
              <a16:creationId xmlns:a16="http://schemas.microsoft.com/office/drawing/2014/main" id="{EA65B6A8-9B6C-4423-ABA3-8E6C1863F166}"/>
            </a:ext>
          </a:extLst>
        </xdr:cNvPr>
        <xdr:cNvCxnSpPr/>
      </xdr:nvCxnSpPr>
      <xdr:spPr>
        <a:xfrm>
          <a:off x="3105150" y="5160010"/>
          <a:ext cx="1101090" cy="1588"/>
        </a:xfrm>
        <a:prstGeom prst="straightConnector1">
          <a:avLst/>
        </a:prstGeom>
        <a:noFill/>
        <a:ln w="6350" cap="flat" cmpd="sng" algn="ctr">
          <a:solidFill>
            <a:srgbClr val="4472C4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7620</xdr:colOff>
      <xdr:row>25</xdr:row>
      <xdr:rowOff>91440</xdr:rowOff>
    </xdr:from>
    <xdr:to>
      <xdr:col>3</xdr:col>
      <xdr:colOff>22860</xdr:colOff>
      <xdr:row>25</xdr:row>
      <xdr:rowOff>93028</xdr:rowOff>
    </xdr:to>
    <xdr:cxnSp macro="">
      <xdr:nvCxnSpPr>
        <xdr:cNvPr id="40" name="Connecteur droit avec flèche 39">
          <a:extLst>
            <a:ext uri="{FF2B5EF4-FFF2-40B4-BE49-F238E27FC236}">
              <a16:creationId xmlns:a16="http://schemas.microsoft.com/office/drawing/2014/main" id="{8DB2B265-74CC-4010-B7F7-7ACE7F53AA19}"/>
            </a:ext>
          </a:extLst>
        </xdr:cNvPr>
        <xdr:cNvCxnSpPr/>
      </xdr:nvCxnSpPr>
      <xdr:spPr>
        <a:xfrm>
          <a:off x="3112770" y="5336540"/>
          <a:ext cx="1101090" cy="1588"/>
        </a:xfrm>
        <a:prstGeom prst="straightConnector1">
          <a:avLst/>
        </a:prstGeom>
        <a:noFill/>
        <a:ln w="6350" cap="flat" cmpd="sng" algn="ctr">
          <a:solidFill>
            <a:srgbClr val="4472C4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7620</xdr:colOff>
      <xdr:row>25</xdr:row>
      <xdr:rowOff>91440</xdr:rowOff>
    </xdr:from>
    <xdr:to>
      <xdr:col>3</xdr:col>
      <xdr:colOff>22860</xdr:colOff>
      <xdr:row>25</xdr:row>
      <xdr:rowOff>93028</xdr:rowOff>
    </xdr:to>
    <xdr:cxnSp macro="">
      <xdr:nvCxnSpPr>
        <xdr:cNvPr id="41" name="Connecteur droit avec flèche 4">
          <a:extLst>
            <a:ext uri="{FF2B5EF4-FFF2-40B4-BE49-F238E27FC236}">
              <a16:creationId xmlns:a16="http://schemas.microsoft.com/office/drawing/2014/main" id="{924186A5-4D38-4943-A197-A849247B4354}"/>
            </a:ext>
          </a:extLst>
        </xdr:cNvPr>
        <xdr:cNvCxnSpPr/>
      </xdr:nvCxnSpPr>
      <xdr:spPr>
        <a:xfrm>
          <a:off x="3112770" y="5336540"/>
          <a:ext cx="1101090" cy="1588"/>
        </a:xfrm>
        <a:prstGeom prst="straightConnector1">
          <a:avLst/>
        </a:prstGeom>
        <a:noFill/>
        <a:ln w="6350" cap="flat" cmpd="sng" algn="ctr">
          <a:solidFill>
            <a:srgbClr val="4472C4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272143</xdr:colOff>
      <xdr:row>2</xdr:row>
      <xdr:rowOff>312422</xdr:rowOff>
    </xdr:from>
    <xdr:to>
      <xdr:col>3</xdr:col>
      <xdr:colOff>287383</xdr:colOff>
      <xdr:row>2</xdr:row>
      <xdr:rowOff>314010</xdr:rowOff>
    </xdr:to>
    <xdr:cxnSp macro="">
      <xdr:nvCxnSpPr>
        <xdr:cNvPr id="42" name="Connecteur droit avec flèche 41">
          <a:extLst>
            <a:ext uri="{FF2B5EF4-FFF2-40B4-BE49-F238E27FC236}">
              <a16:creationId xmlns:a16="http://schemas.microsoft.com/office/drawing/2014/main" id="{F7F23E87-F556-4584-8695-6E18997E2E83}"/>
            </a:ext>
          </a:extLst>
        </xdr:cNvPr>
        <xdr:cNvCxnSpPr/>
      </xdr:nvCxnSpPr>
      <xdr:spPr>
        <a:xfrm>
          <a:off x="3377293" y="922022"/>
          <a:ext cx="1101090" cy="1588"/>
        </a:xfrm>
        <a:prstGeom prst="straightConnector1">
          <a:avLst/>
        </a:prstGeom>
        <a:noFill/>
        <a:ln w="6350" cap="flat" cmpd="sng" algn="ctr">
          <a:solidFill>
            <a:srgbClr val="4472C4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4</xdr:row>
      <xdr:rowOff>99060</xdr:rowOff>
    </xdr:from>
    <xdr:to>
      <xdr:col>3</xdr:col>
      <xdr:colOff>15240</xdr:colOff>
      <xdr:row>4</xdr:row>
      <xdr:rowOff>100648</xdr:rowOff>
    </xdr:to>
    <xdr:cxnSp macro="">
      <xdr:nvCxnSpPr>
        <xdr:cNvPr id="43" name="Connecteur droit avec flèche 42">
          <a:extLst>
            <a:ext uri="{FF2B5EF4-FFF2-40B4-BE49-F238E27FC236}">
              <a16:creationId xmlns:a16="http://schemas.microsoft.com/office/drawing/2014/main" id="{2F450C53-4CA8-432E-8F88-2511A0F2B4C3}"/>
            </a:ext>
          </a:extLst>
        </xdr:cNvPr>
        <xdr:cNvCxnSpPr/>
      </xdr:nvCxnSpPr>
      <xdr:spPr>
        <a:xfrm>
          <a:off x="3105150" y="1267460"/>
          <a:ext cx="1101090" cy="1588"/>
        </a:xfrm>
        <a:prstGeom prst="straightConnector1">
          <a:avLst/>
        </a:prstGeom>
        <a:noFill/>
        <a:ln w="6350" cap="flat" cmpd="sng" algn="ctr">
          <a:solidFill>
            <a:srgbClr val="4472C4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7620</xdr:colOff>
      <xdr:row>5</xdr:row>
      <xdr:rowOff>91440</xdr:rowOff>
    </xdr:from>
    <xdr:to>
      <xdr:col>3</xdr:col>
      <xdr:colOff>22860</xdr:colOff>
      <xdr:row>5</xdr:row>
      <xdr:rowOff>93028</xdr:rowOff>
    </xdr:to>
    <xdr:cxnSp macro="">
      <xdr:nvCxnSpPr>
        <xdr:cNvPr id="44" name="Connecteur droit avec flèche 43">
          <a:extLst>
            <a:ext uri="{FF2B5EF4-FFF2-40B4-BE49-F238E27FC236}">
              <a16:creationId xmlns:a16="http://schemas.microsoft.com/office/drawing/2014/main" id="{B8CC6F98-00FC-467E-9705-93268F7FCB40}"/>
            </a:ext>
          </a:extLst>
        </xdr:cNvPr>
        <xdr:cNvCxnSpPr/>
      </xdr:nvCxnSpPr>
      <xdr:spPr>
        <a:xfrm>
          <a:off x="3112770" y="1443990"/>
          <a:ext cx="1101090" cy="1588"/>
        </a:xfrm>
        <a:prstGeom prst="straightConnector1">
          <a:avLst/>
        </a:prstGeom>
        <a:noFill/>
        <a:ln w="6350" cap="flat" cmpd="sng" algn="ctr">
          <a:solidFill>
            <a:srgbClr val="4472C4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11</xdr:row>
      <xdr:rowOff>121920</xdr:rowOff>
    </xdr:from>
    <xdr:to>
      <xdr:col>3</xdr:col>
      <xdr:colOff>15240</xdr:colOff>
      <xdr:row>11</xdr:row>
      <xdr:rowOff>123508</xdr:rowOff>
    </xdr:to>
    <xdr:cxnSp macro="">
      <xdr:nvCxnSpPr>
        <xdr:cNvPr id="45" name="Connecteur droit avec flèche 44">
          <a:extLst>
            <a:ext uri="{FF2B5EF4-FFF2-40B4-BE49-F238E27FC236}">
              <a16:creationId xmlns:a16="http://schemas.microsoft.com/office/drawing/2014/main" id="{A5CB0819-0C7C-4572-A04A-D4BAB6E4EA3B}"/>
            </a:ext>
          </a:extLst>
        </xdr:cNvPr>
        <xdr:cNvCxnSpPr/>
      </xdr:nvCxnSpPr>
      <xdr:spPr>
        <a:xfrm>
          <a:off x="3105150" y="2763520"/>
          <a:ext cx="1101090" cy="1588"/>
        </a:xfrm>
        <a:prstGeom prst="straightConnector1">
          <a:avLst/>
        </a:prstGeom>
        <a:noFill/>
        <a:ln w="6350" cap="flat" cmpd="sng" algn="ctr">
          <a:solidFill>
            <a:srgbClr val="4472C4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12</xdr:row>
      <xdr:rowOff>99060</xdr:rowOff>
    </xdr:from>
    <xdr:to>
      <xdr:col>3</xdr:col>
      <xdr:colOff>15240</xdr:colOff>
      <xdr:row>12</xdr:row>
      <xdr:rowOff>100648</xdr:rowOff>
    </xdr:to>
    <xdr:cxnSp macro="">
      <xdr:nvCxnSpPr>
        <xdr:cNvPr id="46" name="Connecteur droit avec flèche 45">
          <a:extLst>
            <a:ext uri="{FF2B5EF4-FFF2-40B4-BE49-F238E27FC236}">
              <a16:creationId xmlns:a16="http://schemas.microsoft.com/office/drawing/2014/main" id="{056987CA-CEA7-4605-8AFB-95EF78CE5C4B}"/>
            </a:ext>
          </a:extLst>
        </xdr:cNvPr>
        <xdr:cNvCxnSpPr/>
      </xdr:nvCxnSpPr>
      <xdr:spPr>
        <a:xfrm>
          <a:off x="3105150" y="2924810"/>
          <a:ext cx="1101090" cy="1588"/>
        </a:xfrm>
        <a:prstGeom prst="straightConnector1">
          <a:avLst/>
        </a:prstGeom>
        <a:noFill/>
        <a:ln w="6350" cap="flat" cmpd="sng" algn="ctr">
          <a:solidFill>
            <a:srgbClr val="4472C4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7620</xdr:colOff>
      <xdr:row>13</xdr:row>
      <xdr:rowOff>91440</xdr:rowOff>
    </xdr:from>
    <xdr:to>
      <xdr:col>3</xdr:col>
      <xdr:colOff>22860</xdr:colOff>
      <xdr:row>13</xdr:row>
      <xdr:rowOff>93028</xdr:rowOff>
    </xdr:to>
    <xdr:cxnSp macro="">
      <xdr:nvCxnSpPr>
        <xdr:cNvPr id="47" name="Connecteur droit avec flèche 46">
          <a:extLst>
            <a:ext uri="{FF2B5EF4-FFF2-40B4-BE49-F238E27FC236}">
              <a16:creationId xmlns:a16="http://schemas.microsoft.com/office/drawing/2014/main" id="{2604A8F3-02DD-4DDE-B8D5-43AAEDEDCF89}"/>
            </a:ext>
          </a:extLst>
        </xdr:cNvPr>
        <xdr:cNvCxnSpPr/>
      </xdr:nvCxnSpPr>
      <xdr:spPr>
        <a:xfrm>
          <a:off x="3112770" y="3101340"/>
          <a:ext cx="1101090" cy="1588"/>
        </a:xfrm>
        <a:prstGeom prst="straightConnector1">
          <a:avLst/>
        </a:prstGeom>
        <a:noFill/>
        <a:ln w="6350" cap="flat" cmpd="sng" algn="ctr">
          <a:solidFill>
            <a:srgbClr val="4472C4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23</xdr:row>
      <xdr:rowOff>121920</xdr:rowOff>
    </xdr:from>
    <xdr:to>
      <xdr:col>3</xdr:col>
      <xdr:colOff>15240</xdr:colOff>
      <xdr:row>23</xdr:row>
      <xdr:rowOff>123508</xdr:rowOff>
    </xdr:to>
    <xdr:cxnSp macro="">
      <xdr:nvCxnSpPr>
        <xdr:cNvPr id="48" name="Connecteur droit avec flèche 47">
          <a:extLst>
            <a:ext uri="{FF2B5EF4-FFF2-40B4-BE49-F238E27FC236}">
              <a16:creationId xmlns:a16="http://schemas.microsoft.com/office/drawing/2014/main" id="{EE22E4E8-0ADC-4751-A067-13683874D428}"/>
            </a:ext>
          </a:extLst>
        </xdr:cNvPr>
        <xdr:cNvCxnSpPr/>
      </xdr:nvCxnSpPr>
      <xdr:spPr>
        <a:xfrm>
          <a:off x="3105150" y="4998720"/>
          <a:ext cx="1101090" cy="1588"/>
        </a:xfrm>
        <a:prstGeom prst="straightConnector1">
          <a:avLst/>
        </a:prstGeom>
        <a:noFill/>
        <a:ln w="6350" cap="flat" cmpd="sng" algn="ctr">
          <a:solidFill>
            <a:srgbClr val="4472C4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24</xdr:row>
      <xdr:rowOff>99060</xdr:rowOff>
    </xdr:from>
    <xdr:to>
      <xdr:col>3</xdr:col>
      <xdr:colOff>15240</xdr:colOff>
      <xdr:row>24</xdr:row>
      <xdr:rowOff>100648</xdr:rowOff>
    </xdr:to>
    <xdr:cxnSp macro="">
      <xdr:nvCxnSpPr>
        <xdr:cNvPr id="49" name="Connecteur droit avec flèche 48">
          <a:extLst>
            <a:ext uri="{FF2B5EF4-FFF2-40B4-BE49-F238E27FC236}">
              <a16:creationId xmlns:a16="http://schemas.microsoft.com/office/drawing/2014/main" id="{8D545259-FA1B-4B30-B83A-AD484F2532D4}"/>
            </a:ext>
          </a:extLst>
        </xdr:cNvPr>
        <xdr:cNvCxnSpPr/>
      </xdr:nvCxnSpPr>
      <xdr:spPr>
        <a:xfrm>
          <a:off x="3105150" y="5160010"/>
          <a:ext cx="1101090" cy="1588"/>
        </a:xfrm>
        <a:prstGeom prst="straightConnector1">
          <a:avLst/>
        </a:prstGeom>
        <a:noFill/>
        <a:ln w="6350" cap="flat" cmpd="sng" algn="ctr">
          <a:solidFill>
            <a:srgbClr val="4472C4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11</xdr:row>
      <xdr:rowOff>121920</xdr:rowOff>
    </xdr:from>
    <xdr:to>
      <xdr:col>3</xdr:col>
      <xdr:colOff>15240</xdr:colOff>
      <xdr:row>11</xdr:row>
      <xdr:rowOff>123508</xdr:rowOff>
    </xdr:to>
    <xdr:cxnSp macro="">
      <xdr:nvCxnSpPr>
        <xdr:cNvPr id="50" name="Connecteur droit avec flèche 49">
          <a:extLst>
            <a:ext uri="{FF2B5EF4-FFF2-40B4-BE49-F238E27FC236}">
              <a16:creationId xmlns:a16="http://schemas.microsoft.com/office/drawing/2014/main" id="{183775F2-25F0-4629-8B4F-FC41E7114B0D}"/>
            </a:ext>
          </a:extLst>
        </xdr:cNvPr>
        <xdr:cNvCxnSpPr/>
      </xdr:nvCxnSpPr>
      <xdr:spPr>
        <a:xfrm>
          <a:off x="3105150" y="2763520"/>
          <a:ext cx="1101090" cy="1588"/>
        </a:xfrm>
        <a:prstGeom prst="straightConnector1">
          <a:avLst/>
        </a:prstGeom>
        <a:noFill/>
        <a:ln w="6350" cap="flat" cmpd="sng" algn="ctr">
          <a:solidFill>
            <a:srgbClr val="4472C4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12</xdr:row>
      <xdr:rowOff>99060</xdr:rowOff>
    </xdr:from>
    <xdr:to>
      <xdr:col>3</xdr:col>
      <xdr:colOff>15240</xdr:colOff>
      <xdr:row>12</xdr:row>
      <xdr:rowOff>100648</xdr:rowOff>
    </xdr:to>
    <xdr:cxnSp macro="">
      <xdr:nvCxnSpPr>
        <xdr:cNvPr id="51" name="Connecteur droit avec flèche 50">
          <a:extLst>
            <a:ext uri="{FF2B5EF4-FFF2-40B4-BE49-F238E27FC236}">
              <a16:creationId xmlns:a16="http://schemas.microsoft.com/office/drawing/2014/main" id="{E09BA9C7-5DF9-47EA-907F-68FA14E3E52A}"/>
            </a:ext>
          </a:extLst>
        </xdr:cNvPr>
        <xdr:cNvCxnSpPr/>
      </xdr:nvCxnSpPr>
      <xdr:spPr>
        <a:xfrm>
          <a:off x="3105150" y="2924810"/>
          <a:ext cx="1101090" cy="1588"/>
        </a:xfrm>
        <a:prstGeom prst="straightConnector1">
          <a:avLst/>
        </a:prstGeom>
        <a:noFill/>
        <a:ln w="6350" cap="flat" cmpd="sng" algn="ctr">
          <a:solidFill>
            <a:srgbClr val="4472C4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23</xdr:row>
      <xdr:rowOff>121920</xdr:rowOff>
    </xdr:from>
    <xdr:to>
      <xdr:col>3</xdr:col>
      <xdr:colOff>15240</xdr:colOff>
      <xdr:row>23</xdr:row>
      <xdr:rowOff>123508</xdr:rowOff>
    </xdr:to>
    <xdr:cxnSp macro="">
      <xdr:nvCxnSpPr>
        <xdr:cNvPr id="52" name="Connecteur droit avec flèche 51">
          <a:extLst>
            <a:ext uri="{FF2B5EF4-FFF2-40B4-BE49-F238E27FC236}">
              <a16:creationId xmlns:a16="http://schemas.microsoft.com/office/drawing/2014/main" id="{4B8ABB8D-C194-4E35-B90A-F1F814F6D990}"/>
            </a:ext>
          </a:extLst>
        </xdr:cNvPr>
        <xdr:cNvCxnSpPr/>
      </xdr:nvCxnSpPr>
      <xdr:spPr>
        <a:xfrm>
          <a:off x="3105150" y="4998720"/>
          <a:ext cx="1101090" cy="1588"/>
        </a:xfrm>
        <a:prstGeom prst="straightConnector1">
          <a:avLst/>
        </a:prstGeom>
        <a:noFill/>
        <a:ln w="6350" cap="flat" cmpd="sng" algn="ctr">
          <a:solidFill>
            <a:srgbClr val="4472C4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24</xdr:row>
      <xdr:rowOff>99060</xdr:rowOff>
    </xdr:from>
    <xdr:to>
      <xdr:col>3</xdr:col>
      <xdr:colOff>15240</xdr:colOff>
      <xdr:row>24</xdr:row>
      <xdr:rowOff>100648</xdr:rowOff>
    </xdr:to>
    <xdr:cxnSp macro="">
      <xdr:nvCxnSpPr>
        <xdr:cNvPr id="53" name="Connecteur droit avec flèche 52">
          <a:extLst>
            <a:ext uri="{FF2B5EF4-FFF2-40B4-BE49-F238E27FC236}">
              <a16:creationId xmlns:a16="http://schemas.microsoft.com/office/drawing/2014/main" id="{3572889E-BA54-4C1A-AE80-0F6753880C3E}"/>
            </a:ext>
          </a:extLst>
        </xdr:cNvPr>
        <xdr:cNvCxnSpPr/>
      </xdr:nvCxnSpPr>
      <xdr:spPr>
        <a:xfrm>
          <a:off x="3105150" y="5160010"/>
          <a:ext cx="1101090" cy="1588"/>
        </a:xfrm>
        <a:prstGeom prst="straightConnector1">
          <a:avLst/>
        </a:prstGeom>
        <a:noFill/>
        <a:ln w="6350" cap="flat" cmpd="sng" algn="ctr">
          <a:solidFill>
            <a:srgbClr val="4472C4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7620</xdr:colOff>
      <xdr:row>25</xdr:row>
      <xdr:rowOff>91440</xdr:rowOff>
    </xdr:from>
    <xdr:to>
      <xdr:col>3</xdr:col>
      <xdr:colOff>22860</xdr:colOff>
      <xdr:row>25</xdr:row>
      <xdr:rowOff>93028</xdr:rowOff>
    </xdr:to>
    <xdr:cxnSp macro="">
      <xdr:nvCxnSpPr>
        <xdr:cNvPr id="54" name="Connecteur droit avec flèche 53">
          <a:extLst>
            <a:ext uri="{FF2B5EF4-FFF2-40B4-BE49-F238E27FC236}">
              <a16:creationId xmlns:a16="http://schemas.microsoft.com/office/drawing/2014/main" id="{E6F53BC1-0B3C-4AED-96EC-F436270A130B}"/>
            </a:ext>
          </a:extLst>
        </xdr:cNvPr>
        <xdr:cNvCxnSpPr/>
      </xdr:nvCxnSpPr>
      <xdr:spPr>
        <a:xfrm>
          <a:off x="3112770" y="5336540"/>
          <a:ext cx="1101090" cy="1588"/>
        </a:xfrm>
        <a:prstGeom prst="straightConnector1">
          <a:avLst/>
        </a:prstGeom>
        <a:noFill/>
        <a:ln w="6350" cap="flat" cmpd="sng" algn="ctr">
          <a:solidFill>
            <a:srgbClr val="4472C4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11</xdr:row>
      <xdr:rowOff>121920</xdr:rowOff>
    </xdr:from>
    <xdr:to>
      <xdr:col>3</xdr:col>
      <xdr:colOff>15240</xdr:colOff>
      <xdr:row>11</xdr:row>
      <xdr:rowOff>123508</xdr:rowOff>
    </xdr:to>
    <xdr:cxnSp macro="">
      <xdr:nvCxnSpPr>
        <xdr:cNvPr id="55" name="Connecteur droit avec flèche 2">
          <a:extLst>
            <a:ext uri="{FF2B5EF4-FFF2-40B4-BE49-F238E27FC236}">
              <a16:creationId xmlns:a16="http://schemas.microsoft.com/office/drawing/2014/main" id="{F5B6C12A-3340-4A8C-997B-97ACCCE4817F}"/>
            </a:ext>
          </a:extLst>
        </xdr:cNvPr>
        <xdr:cNvCxnSpPr/>
      </xdr:nvCxnSpPr>
      <xdr:spPr>
        <a:xfrm>
          <a:off x="3105150" y="2763520"/>
          <a:ext cx="1101090" cy="1588"/>
        </a:xfrm>
        <a:prstGeom prst="straightConnector1">
          <a:avLst/>
        </a:prstGeom>
        <a:noFill/>
        <a:ln w="6350" cap="flat" cmpd="sng" algn="ctr">
          <a:solidFill>
            <a:srgbClr val="4472C4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12</xdr:row>
      <xdr:rowOff>99060</xdr:rowOff>
    </xdr:from>
    <xdr:to>
      <xdr:col>3</xdr:col>
      <xdr:colOff>15240</xdr:colOff>
      <xdr:row>12</xdr:row>
      <xdr:rowOff>100648</xdr:rowOff>
    </xdr:to>
    <xdr:cxnSp macro="">
      <xdr:nvCxnSpPr>
        <xdr:cNvPr id="56" name="Connecteur droit avec flèche 3">
          <a:extLst>
            <a:ext uri="{FF2B5EF4-FFF2-40B4-BE49-F238E27FC236}">
              <a16:creationId xmlns:a16="http://schemas.microsoft.com/office/drawing/2014/main" id="{1636CEDC-57CE-4B14-9A04-89CA6AF2A6A1}"/>
            </a:ext>
          </a:extLst>
        </xdr:cNvPr>
        <xdr:cNvCxnSpPr/>
      </xdr:nvCxnSpPr>
      <xdr:spPr>
        <a:xfrm>
          <a:off x="3105150" y="2924810"/>
          <a:ext cx="1101090" cy="1588"/>
        </a:xfrm>
        <a:prstGeom prst="straightConnector1">
          <a:avLst/>
        </a:prstGeom>
        <a:noFill/>
        <a:ln w="6350" cap="flat" cmpd="sng" algn="ctr">
          <a:solidFill>
            <a:srgbClr val="4472C4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23</xdr:row>
      <xdr:rowOff>121920</xdr:rowOff>
    </xdr:from>
    <xdr:to>
      <xdr:col>3</xdr:col>
      <xdr:colOff>15240</xdr:colOff>
      <xdr:row>23</xdr:row>
      <xdr:rowOff>123508</xdr:rowOff>
    </xdr:to>
    <xdr:cxnSp macro="">
      <xdr:nvCxnSpPr>
        <xdr:cNvPr id="57" name="Connecteur droit avec flèche 2">
          <a:extLst>
            <a:ext uri="{FF2B5EF4-FFF2-40B4-BE49-F238E27FC236}">
              <a16:creationId xmlns:a16="http://schemas.microsoft.com/office/drawing/2014/main" id="{599342AE-C8DD-4A41-A376-452767CF7D16}"/>
            </a:ext>
          </a:extLst>
        </xdr:cNvPr>
        <xdr:cNvCxnSpPr/>
      </xdr:nvCxnSpPr>
      <xdr:spPr>
        <a:xfrm>
          <a:off x="3105150" y="4998720"/>
          <a:ext cx="1101090" cy="1588"/>
        </a:xfrm>
        <a:prstGeom prst="straightConnector1">
          <a:avLst/>
        </a:prstGeom>
        <a:noFill/>
        <a:ln w="6350" cap="flat" cmpd="sng" algn="ctr">
          <a:solidFill>
            <a:srgbClr val="4472C4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24</xdr:row>
      <xdr:rowOff>99060</xdr:rowOff>
    </xdr:from>
    <xdr:to>
      <xdr:col>3</xdr:col>
      <xdr:colOff>15240</xdr:colOff>
      <xdr:row>24</xdr:row>
      <xdr:rowOff>100648</xdr:rowOff>
    </xdr:to>
    <xdr:cxnSp macro="">
      <xdr:nvCxnSpPr>
        <xdr:cNvPr id="58" name="Connecteur droit avec flèche 3">
          <a:extLst>
            <a:ext uri="{FF2B5EF4-FFF2-40B4-BE49-F238E27FC236}">
              <a16:creationId xmlns:a16="http://schemas.microsoft.com/office/drawing/2014/main" id="{A11A6BF0-036E-4199-B305-C8B2025117E9}"/>
            </a:ext>
          </a:extLst>
        </xdr:cNvPr>
        <xdr:cNvCxnSpPr/>
      </xdr:nvCxnSpPr>
      <xdr:spPr>
        <a:xfrm>
          <a:off x="3105150" y="5160010"/>
          <a:ext cx="1101090" cy="1588"/>
        </a:xfrm>
        <a:prstGeom prst="straightConnector1">
          <a:avLst/>
        </a:prstGeom>
        <a:noFill/>
        <a:ln w="6350" cap="flat" cmpd="sng" algn="ctr">
          <a:solidFill>
            <a:srgbClr val="4472C4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7620</xdr:colOff>
      <xdr:row>25</xdr:row>
      <xdr:rowOff>91440</xdr:rowOff>
    </xdr:from>
    <xdr:to>
      <xdr:col>3</xdr:col>
      <xdr:colOff>22860</xdr:colOff>
      <xdr:row>25</xdr:row>
      <xdr:rowOff>93028</xdr:rowOff>
    </xdr:to>
    <xdr:cxnSp macro="">
      <xdr:nvCxnSpPr>
        <xdr:cNvPr id="59" name="Connecteur droit avec flèche 4">
          <a:extLst>
            <a:ext uri="{FF2B5EF4-FFF2-40B4-BE49-F238E27FC236}">
              <a16:creationId xmlns:a16="http://schemas.microsoft.com/office/drawing/2014/main" id="{048DA422-A773-4020-BAC2-8A8F1B9E7A6E}"/>
            </a:ext>
          </a:extLst>
        </xdr:cNvPr>
        <xdr:cNvCxnSpPr/>
      </xdr:nvCxnSpPr>
      <xdr:spPr>
        <a:xfrm>
          <a:off x="3112770" y="5336540"/>
          <a:ext cx="1101090" cy="1588"/>
        </a:xfrm>
        <a:prstGeom prst="straightConnector1">
          <a:avLst/>
        </a:prstGeom>
        <a:noFill/>
        <a:ln w="6350" cap="flat" cmpd="sng" algn="ctr">
          <a:solidFill>
            <a:srgbClr val="4472C4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4</xdr:row>
      <xdr:rowOff>99060</xdr:rowOff>
    </xdr:from>
    <xdr:to>
      <xdr:col>3</xdr:col>
      <xdr:colOff>15240</xdr:colOff>
      <xdr:row>4</xdr:row>
      <xdr:rowOff>100648</xdr:rowOff>
    </xdr:to>
    <xdr:cxnSp macro="">
      <xdr:nvCxnSpPr>
        <xdr:cNvPr id="60" name="Connecteur droit avec flèche 59">
          <a:extLst>
            <a:ext uri="{FF2B5EF4-FFF2-40B4-BE49-F238E27FC236}">
              <a16:creationId xmlns:a16="http://schemas.microsoft.com/office/drawing/2014/main" id="{993F35A4-A907-4180-9EC5-3DA19CFB45A2}"/>
            </a:ext>
          </a:extLst>
        </xdr:cNvPr>
        <xdr:cNvCxnSpPr/>
      </xdr:nvCxnSpPr>
      <xdr:spPr>
        <a:xfrm>
          <a:off x="3105150" y="1267460"/>
          <a:ext cx="1101090" cy="1588"/>
        </a:xfrm>
        <a:prstGeom prst="straightConnector1">
          <a:avLst/>
        </a:prstGeom>
        <a:noFill/>
        <a:ln w="6350" cap="flat" cmpd="sng" algn="ctr">
          <a:solidFill>
            <a:srgbClr val="4472C4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7620</xdr:colOff>
      <xdr:row>5</xdr:row>
      <xdr:rowOff>91440</xdr:rowOff>
    </xdr:from>
    <xdr:to>
      <xdr:col>3</xdr:col>
      <xdr:colOff>22860</xdr:colOff>
      <xdr:row>5</xdr:row>
      <xdr:rowOff>93028</xdr:rowOff>
    </xdr:to>
    <xdr:cxnSp macro="">
      <xdr:nvCxnSpPr>
        <xdr:cNvPr id="61" name="Connecteur droit avec flèche 60">
          <a:extLst>
            <a:ext uri="{FF2B5EF4-FFF2-40B4-BE49-F238E27FC236}">
              <a16:creationId xmlns:a16="http://schemas.microsoft.com/office/drawing/2014/main" id="{F80C635A-AA0F-4121-8C2E-839163C63FE6}"/>
            </a:ext>
          </a:extLst>
        </xdr:cNvPr>
        <xdr:cNvCxnSpPr/>
      </xdr:nvCxnSpPr>
      <xdr:spPr>
        <a:xfrm>
          <a:off x="3112770" y="1443990"/>
          <a:ext cx="1101090" cy="1588"/>
        </a:xfrm>
        <a:prstGeom prst="straightConnector1">
          <a:avLst/>
        </a:prstGeom>
        <a:noFill/>
        <a:ln w="6350" cap="flat" cmpd="sng" algn="ctr">
          <a:solidFill>
            <a:srgbClr val="4472C4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4</xdr:row>
      <xdr:rowOff>99060</xdr:rowOff>
    </xdr:from>
    <xdr:to>
      <xdr:col>3</xdr:col>
      <xdr:colOff>15240</xdr:colOff>
      <xdr:row>4</xdr:row>
      <xdr:rowOff>100648</xdr:rowOff>
    </xdr:to>
    <xdr:cxnSp macro="">
      <xdr:nvCxnSpPr>
        <xdr:cNvPr id="62" name="Connecteur droit avec flèche 61">
          <a:extLst>
            <a:ext uri="{FF2B5EF4-FFF2-40B4-BE49-F238E27FC236}">
              <a16:creationId xmlns:a16="http://schemas.microsoft.com/office/drawing/2014/main" id="{5B57AB77-161F-436F-8C15-A95D6BAE795E}"/>
            </a:ext>
          </a:extLst>
        </xdr:cNvPr>
        <xdr:cNvCxnSpPr/>
      </xdr:nvCxnSpPr>
      <xdr:spPr>
        <a:xfrm>
          <a:off x="3105150" y="1267460"/>
          <a:ext cx="1101090" cy="1588"/>
        </a:xfrm>
        <a:prstGeom prst="straightConnector1">
          <a:avLst/>
        </a:prstGeom>
        <a:noFill/>
        <a:ln w="6350" cap="flat" cmpd="sng" algn="ctr">
          <a:solidFill>
            <a:srgbClr val="4472C4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285750</xdr:colOff>
      <xdr:row>10</xdr:row>
      <xdr:rowOff>108367</xdr:rowOff>
    </xdr:from>
    <xdr:to>
      <xdr:col>2</xdr:col>
      <xdr:colOff>998171</xdr:colOff>
      <xdr:row>10</xdr:row>
      <xdr:rowOff>114300</xdr:rowOff>
    </xdr:to>
    <xdr:cxnSp macro="">
      <xdr:nvCxnSpPr>
        <xdr:cNvPr id="63" name="Connecteur droit avec flèche 62">
          <a:extLst>
            <a:ext uri="{FF2B5EF4-FFF2-40B4-BE49-F238E27FC236}">
              <a16:creationId xmlns:a16="http://schemas.microsoft.com/office/drawing/2014/main" id="{93892941-F1BE-4E4F-9334-5E1B6F3F1DC9}"/>
            </a:ext>
          </a:extLst>
        </xdr:cNvPr>
        <xdr:cNvCxnSpPr/>
      </xdr:nvCxnSpPr>
      <xdr:spPr>
        <a:xfrm flipV="1">
          <a:off x="3390900" y="2565817"/>
          <a:ext cx="712421" cy="5933"/>
        </a:xfrm>
        <a:prstGeom prst="straightConnector1">
          <a:avLst/>
        </a:prstGeom>
        <a:noFill/>
        <a:ln w="6350" cap="flat" cmpd="sng" algn="ctr">
          <a:solidFill>
            <a:srgbClr val="4472C4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11</xdr:row>
      <xdr:rowOff>121920</xdr:rowOff>
    </xdr:from>
    <xdr:to>
      <xdr:col>3</xdr:col>
      <xdr:colOff>15240</xdr:colOff>
      <xdr:row>11</xdr:row>
      <xdr:rowOff>123508</xdr:rowOff>
    </xdr:to>
    <xdr:cxnSp macro="">
      <xdr:nvCxnSpPr>
        <xdr:cNvPr id="64" name="Connecteur droit avec flèche 63">
          <a:extLst>
            <a:ext uri="{FF2B5EF4-FFF2-40B4-BE49-F238E27FC236}">
              <a16:creationId xmlns:a16="http://schemas.microsoft.com/office/drawing/2014/main" id="{8655A67A-A98D-41E0-804A-DE1DA02C5A5B}"/>
            </a:ext>
          </a:extLst>
        </xdr:cNvPr>
        <xdr:cNvCxnSpPr/>
      </xdr:nvCxnSpPr>
      <xdr:spPr>
        <a:xfrm>
          <a:off x="3105150" y="2763520"/>
          <a:ext cx="1101090" cy="1588"/>
        </a:xfrm>
        <a:prstGeom prst="straightConnector1">
          <a:avLst/>
        </a:prstGeom>
        <a:noFill/>
        <a:ln w="6350" cap="flat" cmpd="sng" algn="ctr">
          <a:solidFill>
            <a:srgbClr val="4472C4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12</xdr:row>
      <xdr:rowOff>99060</xdr:rowOff>
    </xdr:from>
    <xdr:to>
      <xdr:col>3</xdr:col>
      <xdr:colOff>15240</xdr:colOff>
      <xdr:row>12</xdr:row>
      <xdr:rowOff>100648</xdr:rowOff>
    </xdr:to>
    <xdr:cxnSp macro="">
      <xdr:nvCxnSpPr>
        <xdr:cNvPr id="65" name="Connecteur droit avec flèche 64">
          <a:extLst>
            <a:ext uri="{FF2B5EF4-FFF2-40B4-BE49-F238E27FC236}">
              <a16:creationId xmlns:a16="http://schemas.microsoft.com/office/drawing/2014/main" id="{A6D01911-045B-4090-8A6E-59169B6A8D69}"/>
            </a:ext>
          </a:extLst>
        </xdr:cNvPr>
        <xdr:cNvCxnSpPr/>
      </xdr:nvCxnSpPr>
      <xdr:spPr>
        <a:xfrm>
          <a:off x="3105150" y="2924810"/>
          <a:ext cx="1101090" cy="1588"/>
        </a:xfrm>
        <a:prstGeom prst="straightConnector1">
          <a:avLst/>
        </a:prstGeom>
        <a:noFill/>
        <a:ln w="6350" cap="flat" cmpd="sng" algn="ctr">
          <a:solidFill>
            <a:srgbClr val="4472C4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11</xdr:row>
      <xdr:rowOff>121920</xdr:rowOff>
    </xdr:from>
    <xdr:to>
      <xdr:col>3</xdr:col>
      <xdr:colOff>15240</xdr:colOff>
      <xdr:row>11</xdr:row>
      <xdr:rowOff>123508</xdr:rowOff>
    </xdr:to>
    <xdr:cxnSp macro="">
      <xdr:nvCxnSpPr>
        <xdr:cNvPr id="66" name="Connecteur droit avec flèche 65">
          <a:extLst>
            <a:ext uri="{FF2B5EF4-FFF2-40B4-BE49-F238E27FC236}">
              <a16:creationId xmlns:a16="http://schemas.microsoft.com/office/drawing/2014/main" id="{3582CAE6-7486-44F9-99B7-31E842FCB8CD}"/>
            </a:ext>
          </a:extLst>
        </xdr:cNvPr>
        <xdr:cNvCxnSpPr/>
      </xdr:nvCxnSpPr>
      <xdr:spPr>
        <a:xfrm>
          <a:off x="3105150" y="2763520"/>
          <a:ext cx="1101090" cy="1588"/>
        </a:xfrm>
        <a:prstGeom prst="straightConnector1">
          <a:avLst/>
        </a:prstGeom>
        <a:noFill/>
        <a:ln w="6350" cap="flat" cmpd="sng" algn="ctr">
          <a:solidFill>
            <a:srgbClr val="4472C4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12</xdr:row>
      <xdr:rowOff>99060</xdr:rowOff>
    </xdr:from>
    <xdr:to>
      <xdr:col>3</xdr:col>
      <xdr:colOff>15240</xdr:colOff>
      <xdr:row>12</xdr:row>
      <xdr:rowOff>100648</xdr:rowOff>
    </xdr:to>
    <xdr:cxnSp macro="">
      <xdr:nvCxnSpPr>
        <xdr:cNvPr id="67" name="Connecteur droit avec flèche 66">
          <a:extLst>
            <a:ext uri="{FF2B5EF4-FFF2-40B4-BE49-F238E27FC236}">
              <a16:creationId xmlns:a16="http://schemas.microsoft.com/office/drawing/2014/main" id="{ABE564B0-FE44-4622-A1EA-146A85DF2018}"/>
            </a:ext>
          </a:extLst>
        </xdr:cNvPr>
        <xdr:cNvCxnSpPr/>
      </xdr:nvCxnSpPr>
      <xdr:spPr>
        <a:xfrm>
          <a:off x="3105150" y="2924810"/>
          <a:ext cx="1101090" cy="1588"/>
        </a:xfrm>
        <a:prstGeom prst="straightConnector1">
          <a:avLst/>
        </a:prstGeom>
        <a:noFill/>
        <a:ln w="6350" cap="flat" cmpd="sng" algn="ctr">
          <a:solidFill>
            <a:srgbClr val="4472C4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11</xdr:row>
      <xdr:rowOff>121920</xdr:rowOff>
    </xdr:from>
    <xdr:to>
      <xdr:col>3</xdr:col>
      <xdr:colOff>15240</xdr:colOff>
      <xdr:row>11</xdr:row>
      <xdr:rowOff>123508</xdr:rowOff>
    </xdr:to>
    <xdr:cxnSp macro="">
      <xdr:nvCxnSpPr>
        <xdr:cNvPr id="68" name="Connecteur droit avec flèche 67">
          <a:extLst>
            <a:ext uri="{FF2B5EF4-FFF2-40B4-BE49-F238E27FC236}">
              <a16:creationId xmlns:a16="http://schemas.microsoft.com/office/drawing/2014/main" id="{1E9A2534-E467-488A-A1DE-B5489590B197}"/>
            </a:ext>
          </a:extLst>
        </xdr:cNvPr>
        <xdr:cNvCxnSpPr/>
      </xdr:nvCxnSpPr>
      <xdr:spPr>
        <a:xfrm>
          <a:off x="3105150" y="2763520"/>
          <a:ext cx="1101090" cy="1588"/>
        </a:xfrm>
        <a:prstGeom prst="straightConnector1">
          <a:avLst/>
        </a:prstGeom>
        <a:noFill/>
        <a:ln w="6350" cap="flat" cmpd="sng" algn="ctr">
          <a:solidFill>
            <a:srgbClr val="4472C4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12</xdr:row>
      <xdr:rowOff>99060</xdr:rowOff>
    </xdr:from>
    <xdr:to>
      <xdr:col>3</xdr:col>
      <xdr:colOff>15240</xdr:colOff>
      <xdr:row>12</xdr:row>
      <xdr:rowOff>100648</xdr:rowOff>
    </xdr:to>
    <xdr:cxnSp macro="">
      <xdr:nvCxnSpPr>
        <xdr:cNvPr id="69" name="Connecteur droit avec flèche 68">
          <a:extLst>
            <a:ext uri="{FF2B5EF4-FFF2-40B4-BE49-F238E27FC236}">
              <a16:creationId xmlns:a16="http://schemas.microsoft.com/office/drawing/2014/main" id="{39804D62-1D7D-4F57-BDEE-C1BB5D1D2490}"/>
            </a:ext>
          </a:extLst>
        </xdr:cNvPr>
        <xdr:cNvCxnSpPr/>
      </xdr:nvCxnSpPr>
      <xdr:spPr>
        <a:xfrm>
          <a:off x="3105150" y="2924810"/>
          <a:ext cx="1101090" cy="1588"/>
        </a:xfrm>
        <a:prstGeom prst="straightConnector1">
          <a:avLst/>
        </a:prstGeom>
        <a:noFill/>
        <a:ln w="6350" cap="flat" cmpd="sng" algn="ctr">
          <a:solidFill>
            <a:srgbClr val="4472C4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23</xdr:row>
      <xdr:rowOff>121920</xdr:rowOff>
    </xdr:from>
    <xdr:to>
      <xdr:col>3</xdr:col>
      <xdr:colOff>15240</xdr:colOff>
      <xdr:row>23</xdr:row>
      <xdr:rowOff>123508</xdr:rowOff>
    </xdr:to>
    <xdr:cxnSp macro="">
      <xdr:nvCxnSpPr>
        <xdr:cNvPr id="70" name="Connecteur droit avec flèche 69">
          <a:extLst>
            <a:ext uri="{FF2B5EF4-FFF2-40B4-BE49-F238E27FC236}">
              <a16:creationId xmlns:a16="http://schemas.microsoft.com/office/drawing/2014/main" id="{D3F128B0-ED3A-4C53-B31F-1F5510FC6F09}"/>
            </a:ext>
          </a:extLst>
        </xdr:cNvPr>
        <xdr:cNvCxnSpPr/>
      </xdr:nvCxnSpPr>
      <xdr:spPr>
        <a:xfrm>
          <a:off x="3105150" y="4998720"/>
          <a:ext cx="1101090" cy="1588"/>
        </a:xfrm>
        <a:prstGeom prst="straightConnector1">
          <a:avLst/>
        </a:prstGeom>
        <a:noFill/>
        <a:ln w="6350" cap="flat" cmpd="sng" algn="ctr">
          <a:solidFill>
            <a:srgbClr val="4472C4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24</xdr:row>
      <xdr:rowOff>99060</xdr:rowOff>
    </xdr:from>
    <xdr:to>
      <xdr:col>3</xdr:col>
      <xdr:colOff>15240</xdr:colOff>
      <xdr:row>24</xdr:row>
      <xdr:rowOff>100648</xdr:rowOff>
    </xdr:to>
    <xdr:cxnSp macro="">
      <xdr:nvCxnSpPr>
        <xdr:cNvPr id="71" name="Connecteur droit avec flèche 70">
          <a:extLst>
            <a:ext uri="{FF2B5EF4-FFF2-40B4-BE49-F238E27FC236}">
              <a16:creationId xmlns:a16="http://schemas.microsoft.com/office/drawing/2014/main" id="{BAF21711-2C86-4C81-B367-4BA920B3787C}"/>
            </a:ext>
          </a:extLst>
        </xdr:cNvPr>
        <xdr:cNvCxnSpPr/>
      </xdr:nvCxnSpPr>
      <xdr:spPr>
        <a:xfrm>
          <a:off x="3105150" y="5160010"/>
          <a:ext cx="1101090" cy="1588"/>
        </a:xfrm>
        <a:prstGeom prst="straightConnector1">
          <a:avLst/>
        </a:prstGeom>
        <a:noFill/>
        <a:ln w="6350" cap="flat" cmpd="sng" algn="ctr">
          <a:solidFill>
            <a:srgbClr val="4472C4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7620</xdr:colOff>
      <xdr:row>25</xdr:row>
      <xdr:rowOff>91440</xdr:rowOff>
    </xdr:from>
    <xdr:to>
      <xdr:col>3</xdr:col>
      <xdr:colOff>22860</xdr:colOff>
      <xdr:row>25</xdr:row>
      <xdr:rowOff>93028</xdr:rowOff>
    </xdr:to>
    <xdr:cxnSp macro="">
      <xdr:nvCxnSpPr>
        <xdr:cNvPr id="72" name="Connecteur droit avec flèche 71">
          <a:extLst>
            <a:ext uri="{FF2B5EF4-FFF2-40B4-BE49-F238E27FC236}">
              <a16:creationId xmlns:a16="http://schemas.microsoft.com/office/drawing/2014/main" id="{7426258C-FB49-4972-B5FA-E386CC81E926}"/>
            </a:ext>
          </a:extLst>
        </xdr:cNvPr>
        <xdr:cNvCxnSpPr/>
      </xdr:nvCxnSpPr>
      <xdr:spPr>
        <a:xfrm>
          <a:off x="3112770" y="5336540"/>
          <a:ext cx="1101090" cy="1588"/>
        </a:xfrm>
        <a:prstGeom prst="straightConnector1">
          <a:avLst/>
        </a:prstGeom>
        <a:noFill/>
        <a:ln w="6350" cap="flat" cmpd="sng" algn="ctr">
          <a:solidFill>
            <a:srgbClr val="4472C4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23</xdr:row>
      <xdr:rowOff>121920</xdr:rowOff>
    </xdr:from>
    <xdr:to>
      <xdr:col>3</xdr:col>
      <xdr:colOff>15240</xdr:colOff>
      <xdr:row>23</xdr:row>
      <xdr:rowOff>123508</xdr:rowOff>
    </xdr:to>
    <xdr:cxnSp macro="">
      <xdr:nvCxnSpPr>
        <xdr:cNvPr id="73" name="Connecteur droit avec flèche 72">
          <a:extLst>
            <a:ext uri="{FF2B5EF4-FFF2-40B4-BE49-F238E27FC236}">
              <a16:creationId xmlns:a16="http://schemas.microsoft.com/office/drawing/2014/main" id="{569BC70A-91CD-43C3-B876-FD54433A2FD7}"/>
            </a:ext>
          </a:extLst>
        </xdr:cNvPr>
        <xdr:cNvCxnSpPr/>
      </xdr:nvCxnSpPr>
      <xdr:spPr>
        <a:xfrm>
          <a:off x="3105150" y="4998720"/>
          <a:ext cx="1101090" cy="1588"/>
        </a:xfrm>
        <a:prstGeom prst="straightConnector1">
          <a:avLst/>
        </a:prstGeom>
        <a:noFill/>
        <a:ln w="6350" cap="flat" cmpd="sng" algn="ctr">
          <a:solidFill>
            <a:srgbClr val="4472C4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24</xdr:row>
      <xdr:rowOff>99060</xdr:rowOff>
    </xdr:from>
    <xdr:to>
      <xdr:col>3</xdr:col>
      <xdr:colOff>15240</xdr:colOff>
      <xdr:row>24</xdr:row>
      <xdr:rowOff>100648</xdr:rowOff>
    </xdr:to>
    <xdr:cxnSp macro="">
      <xdr:nvCxnSpPr>
        <xdr:cNvPr id="74" name="Connecteur droit avec flèche 73">
          <a:extLst>
            <a:ext uri="{FF2B5EF4-FFF2-40B4-BE49-F238E27FC236}">
              <a16:creationId xmlns:a16="http://schemas.microsoft.com/office/drawing/2014/main" id="{F0964D6A-254D-4922-9580-AADB618279D0}"/>
            </a:ext>
          </a:extLst>
        </xdr:cNvPr>
        <xdr:cNvCxnSpPr/>
      </xdr:nvCxnSpPr>
      <xdr:spPr>
        <a:xfrm>
          <a:off x="3105150" y="5160010"/>
          <a:ext cx="1101090" cy="1588"/>
        </a:xfrm>
        <a:prstGeom prst="straightConnector1">
          <a:avLst/>
        </a:prstGeom>
        <a:noFill/>
        <a:ln w="6350" cap="flat" cmpd="sng" algn="ctr">
          <a:solidFill>
            <a:srgbClr val="4472C4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7620</xdr:colOff>
      <xdr:row>25</xdr:row>
      <xdr:rowOff>91440</xdr:rowOff>
    </xdr:from>
    <xdr:to>
      <xdr:col>3</xdr:col>
      <xdr:colOff>22860</xdr:colOff>
      <xdr:row>25</xdr:row>
      <xdr:rowOff>93028</xdr:rowOff>
    </xdr:to>
    <xdr:cxnSp macro="">
      <xdr:nvCxnSpPr>
        <xdr:cNvPr id="75" name="Connecteur droit avec flèche 74">
          <a:extLst>
            <a:ext uri="{FF2B5EF4-FFF2-40B4-BE49-F238E27FC236}">
              <a16:creationId xmlns:a16="http://schemas.microsoft.com/office/drawing/2014/main" id="{7BA7DC72-63DB-4C75-943F-BB007B77CFEA}"/>
            </a:ext>
          </a:extLst>
        </xdr:cNvPr>
        <xdr:cNvCxnSpPr/>
      </xdr:nvCxnSpPr>
      <xdr:spPr>
        <a:xfrm>
          <a:off x="3112770" y="5336540"/>
          <a:ext cx="1101090" cy="1588"/>
        </a:xfrm>
        <a:prstGeom prst="straightConnector1">
          <a:avLst/>
        </a:prstGeom>
        <a:noFill/>
        <a:ln w="6350" cap="flat" cmpd="sng" algn="ctr">
          <a:solidFill>
            <a:srgbClr val="4472C4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7620</xdr:colOff>
      <xdr:row>25</xdr:row>
      <xdr:rowOff>91440</xdr:rowOff>
    </xdr:from>
    <xdr:to>
      <xdr:col>3</xdr:col>
      <xdr:colOff>22860</xdr:colOff>
      <xdr:row>25</xdr:row>
      <xdr:rowOff>93028</xdr:rowOff>
    </xdr:to>
    <xdr:cxnSp macro="">
      <xdr:nvCxnSpPr>
        <xdr:cNvPr id="76" name="Connecteur droit avec flèche 4">
          <a:extLst>
            <a:ext uri="{FF2B5EF4-FFF2-40B4-BE49-F238E27FC236}">
              <a16:creationId xmlns:a16="http://schemas.microsoft.com/office/drawing/2014/main" id="{31F5DB0B-E238-491E-98FE-77CE78CBCB06}"/>
            </a:ext>
          </a:extLst>
        </xdr:cNvPr>
        <xdr:cNvCxnSpPr/>
      </xdr:nvCxnSpPr>
      <xdr:spPr>
        <a:xfrm>
          <a:off x="3112770" y="5336540"/>
          <a:ext cx="1101090" cy="1588"/>
        </a:xfrm>
        <a:prstGeom prst="straightConnector1">
          <a:avLst/>
        </a:prstGeom>
        <a:noFill/>
        <a:ln w="6350" cap="flat" cmpd="sng" algn="ctr">
          <a:solidFill>
            <a:srgbClr val="4472C4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23</xdr:row>
      <xdr:rowOff>121920</xdr:rowOff>
    </xdr:from>
    <xdr:to>
      <xdr:col>3</xdr:col>
      <xdr:colOff>15240</xdr:colOff>
      <xdr:row>23</xdr:row>
      <xdr:rowOff>123508</xdr:rowOff>
    </xdr:to>
    <xdr:cxnSp macro="">
      <xdr:nvCxnSpPr>
        <xdr:cNvPr id="77" name="Connecteur droit avec flèche 76">
          <a:extLst>
            <a:ext uri="{FF2B5EF4-FFF2-40B4-BE49-F238E27FC236}">
              <a16:creationId xmlns:a16="http://schemas.microsoft.com/office/drawing/2014/main" id="{61CCFEA2-3FBB-4194-9D2E-69B6EA6C6EAF}"/>
            </a:ext>
          </a:extLst>
        </xdr:cNvPr>
        <xdr:cNvCxnSpPr/>
      </xdr:nvCxnSpPr>
      <xdr:spPr>
        <a:xfrm>
          <a:off x="3105150" y="4998720"/>
          <a:ext cx="1101090" cy="1588"/>
        </a:xfrm>
        <a:prstGeom prst="straightConnector1">
          <a:avLst/>
        </a:prstGeom>
        <a:noFill/>
        <a:ln w="6350" cap="flat" cmpd="sng" algn="ctr">
          <a:solidFill>
            <a:srgbClr val="4472C4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24</xdr:row>
      <xdr:rowOff>99060</xdr:rowOff>
    </xdr:from>
    <xdr:to>
      <xdr:col>3</xdr:col>
      <xdr:colOff>15240</xdr:colOff>
      <xdr:row>24</xdr:row>
      <xdr:rowOff>100648</xdr:rowOff>
    </xdr:to>
    <xdr:cxnSp macro="">
      <xdr:nvCxnSpPr>
        <xdr:cNvPr id="78" name="Connecteur droit avec flèche 77">
          <a:extLst>
            <a:ext uri="{FF2B5EF4-FFF2-40B4-BE49-F238E27FC236}">
              <a16:creationId xmlns:a16="http://schemas.microsoft.com/office/drawing/2014/main" id="{EBCE565B-BED2-40DC-A7C3-E96FCF2B1653}"/>
            </a:ext>
          </a:extLst>
        </xdr:cNvPr>
        <xdr:cNvCxnSpPr/>
      </xdr:nvCxnSpPr>
      <xdr:spPr>
        <a:xfrm>
          <a:off x="3105150" y="5160010"/>
          <a:ext cx="1101090" cy="1588"/>
        </a:xfrm>
        <a:prstGeom prst="straightConnector1">
          <a:avLst/>
        </a:prstGeom>
        <a:noFill/>
        <a:ln w="6350" cap="flat" cmpd="sng" algn="ctr">
          <a:solidFill>
            <a:srgbClr val="4472C4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7620</xdr:colOff>
      <xdr:row>25</xdr:row>
      <xdr:rowOff>91440</xdr:rowOff>
    </xdr:from>
    <xdr:to>
      <xdr:col>3</xdr:col>
      <xdr:colOff>22860</xdr:colOff>
      <xdr:row>25</xdr:row>
      <xdr:rowOff>93028</xdr:rowOff>
    </xdr:to>
    <xdr:cxnSp macro="">
      <xdr:nvCxnSpPr>
        <xdr:cNvPr id="79" name="Connecteur droit avec flèche 78">
          <a:extLst>
            <a:ext uri="{FF2B5EF4-FFF2-40B4-BE49-F238E27FC236}">
              <a16:creationId xmlns:a16="http://schemas.microsoft.com/office/drawing/2014/main" id="{00D89A72-B855-43E8-8B4E-924233373FED}"/>
            </a:ext>
          </a:extLst>
        </xdr:cNvPr>
        <xdr:cNvCxnSpPr/>
      </xdr:nvCxnSpPr>
      <xdr:spPr>
        <a:xfrm>
          <a:off x="3112770" y="5336540"/>
          <a:ext cx="1101090" cy="1588"/>
        </a:xfrm>
        <a:prstGeom prst="straightConnector1">
          <a:avLst/>
        </a:prstGeom>
        <a:noFill/>
        <a:ln w="6350" cap="flat" cmpd="sng" algn="ctr">
          <a:solidFill>
            <a:srgbClr val="4472C4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7620</xdr:colOff>
      <xdr:row>25</xdr:row>
      <xdr:rowOff>91440</xdr:rowOff>
    </xdr:from>
    <xdr:to>
      <xdr:col>3</xdr:col>
      <xdr:colOff>22860</xdr:colOff>
      <xdr:row>25</xdr:row>
      <xdr:rowOff>93028</xdr:rowOff>
    </xdr:to>
    <xdr:cxnSp macro="">
      <xdr:nvCxnSpPr>
        <xdr:cNvPr id="80" name="Connecteur droit avec flèche 4">
          <a:extLst>
            <a:ext uri="{FF2B5EF4-FFF2-40B4-BE49-F238E27FC236}">
              <a16:creationId xmlns:a16="http://schemas.microsoft.com/office/drawing/2014/main" id="{0B33A16F-D8D8-4584-AC08-AD7DA44C18A9}"/>
            </a:ext>
          </a:extLst>
        </xdr:cNvPr>
        <xdr:cNvCxnSpPr/>
      </xdr:nvCxnSpPr>
      <xdr:spPr>
        <a:xfrm>
          <a:off x="3112770" y="5336540"/>
          <a:ext cx="1101090" cy="1588"/>
        </a:xfrm>
        <a:prstGeom prst="straightConnector1">
          <a:avLst/>
        </a:prstGeom>
        <a:noFill/>
        <a:ln w="6350" cap="flat" cmpd="sng" algn="ctr">
          <a:solidFill>
            <a:srgbClr val="4472C4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4</xdr:row>
      <xdr:rowOff>99060</xdr:rowOff>
    </xdr:from>
    <xdr:to>
      <xdr:col>3</xdr:col>
      <xdr:colOff>15240</xdr:colOff>
      <xdr:row>4</xdr:row>
      <xdr:rowOff>100648</xdr:rowOff>
    </xdr:to>
    <xdr:cxnSp macro="">
      <xdr:nvCxnSpPr>
        <xdr:cNvPr id="81" name="Connecteur droit avec flèche 80">
          <a:extLst>
            <a:ext uri="{FF2B5EF4-FFF2-40B4-BE49-F238E27FC236}">
              <a16:creationId xmlns:a16="http://schemas.microsoft.com/office/drawing/2014/main" id="{395D6249-3C30-43E4-8E10-22358C9F96B2}"/>
            </a:ext>
          </a:extLst>
        </xdr:cNvPr>
        <xdr:cNvCxnSpPr/>
      </xdr:nvCxnSpPr>
      <xdr:spPr>
        <a:xfrm>
          <a:off x="3105150" y="1267460"/>
          <a:ext cx="1101090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7620</xdr:colOff>
      <xdr:row>5</xdr:row>
      <xdr:rowOff>91440</xdr:rowOff>
    </xdr:from>
    <xdr:to>
      <xdr:col>3</xdr:col>
      <xdr:colOff>22860</xdr:colOff>
      <xdr:row>5</xdr:row>
      <xdr:rowOff>93028</xdr:rowOff>
    </xdr:to>
    <xdr:cxnSp macro="">
      <xdr:nvCxnSpPr>
        <xdr:cNvPr id="82" name="Connecteur droit avec flèche 81">
          <a:extLst>
            <a:ext uri="{FF2B5EF4-FFF2-40B4-BE49-F238E27FC236}">
              <a16:creationId xmlns:a16="http://schemas.microsoft.com/office/drawing/2014/main" id="{F639EE24-6D30-4DB6-85F4-B674A188FC20}"/>
            </a:ext>
          </a:extLst>
        </xdr:cNvPr>
        <xdr:cNvCxnSpPr/>
      </xdr:nvCxnSpPr>
      <xdr:spPr>
        <a:xfrm>
          <a:off x="3112770" y="1443990"/>
          <a:ext cx="1101090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11</xdr:row>
      <xdr:rowOff>121920</xdr:rowOff>
    </xdr:from>
    <xdr:to>
      <xdr:col>3</xdr:col>
      <xdr:colOff>15240</xdr:colOff>
      <xdr:row>11</xdr:row>
      <xdr:rowOff>123508</xdr:rowOff>
    </xdr:to>
    <xdr:cxnSp macro="">
      <xdr:nvCxnSpPr>
        <xdr:cNvPr id="83" name="Connecteur droit avec flèche 82">
          <a:extLst>
            <a:ext uri="{FF2B5EF4-FFF2-40B4-BE49-F238E27FC236}">
              <a16:creationId xmlns:a16="http://schemas.microsoft.com/office/drawing/2014/main" id="{638E311A-CEBB-4EE2-97F7-A2B847C5F03B}"/>
            </a:ext>
          </a:extLst>
        </xdr:cNvPr>
        <xdr:cNvCxnSpPr/>
      </xdr:nvCxnSpPr>
      <xdr:spPr>
        <a:xfrm>
          <a:off x="3105150" y="2763520"/>
          <a:ext cx="1101090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12</xdr:row>
      <xdr:rowOff>99060</xdr:rowOff>
    </xdr:from>
    <xdr:to>
      <xdr:col>3</xdr:col>
      <xdr:colOff>15240</xdr:colOff>
      <xdr:row>12</xdr:row>
      <xdr:rowOff>100648</xdr:rowOff>
    </xdr:to>
    <xdr:cxnSp macro="">
      <xdr:nvCxnSpPr>
        <xdr:cNvPr id="84" name="Connecteur droit avec flèche 83">
          <a:extLst>
            <a:ext uri="{FF2B5EF4-FFF2-40B4-BE49-F238E27FC236}">
              <a16:creationId xmlns:a16="http://schemas.microsoft.com/office/drawing/2014/main" id="{82216F5B-DD8D-4D7B-BB7D-0E35482BCB80}"/>
            </a:ext>
          </a:extLst>
        </xdr:cNvPr>
        <xdr:cNvCxnSpPr/>
      </xdr:nvCxnSpPr>
      <xdr:spPr>
        <a:xfrm>
          <a:off x="3105150" y="2924810"/>
          <a:ext cx="1101090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7620</xdr:colOff>
      <xdr:row>13</xdr:row>
      <xdr:rowOff>91440</xdr:rowOff>
    </xdr:from>
    <xdr:to>
      <xdr:col>3</xdr:col>
      <xdr:colOff>22860</xdr:colOff>
      <xdr:row>13</xdr:row>
      <xdr:rowOff>93028</xdr:rowOff>
    </xdr:to>
    <xdr:cxnSp macro="">
      <xdr:nvCxnSpPr>
        <xdr:cNvPr id="85" name="Connecteur droit avec flèche 84">
          <a:extLst>
            <a:ext uri="{FF2B5EF4-FFF2-40B4-BE49-F238E27FC236}">
              <a16:creationId xmlns:a16="http://schemas.microsoft.com/office/drawing/2014/main" id="{96BC3720-20B6-4ADC-B536-1C9370F88341}"/>
            </a:ext>
          </a:extLst>
        </xdr:cNvPr>
        <xdr:cNvCxnSpPr/>
      </xdr:nvCxnSpPr>
      <xdr:spPr>
        <a:xfrm>
          <a:off x="3112770" y="3101340"/>
          <a:ext cx="1101090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23</xdr:row>
      <xdr:rowOff>121920</xdr:rowOff>
    </xdr:from>
    <xdr:to>
      <xdr:col>3</xdr:col>
      <xdr:colOff>15240</xdr:colOff>
      <xdr:row>23</xdr:row>
      <xdr:rowOff>123508</xdr:rowOff>
    </xdr:to>
    <xdr:cxnSp macro="">
      <xdr:nvCxnSpPr>
        <xdr:cNvPr id="86" name="Connecteur droit avec flèche 85">
          <a:extLst>
            <a:ext uri="{FF2B5EF4-FFF2-40B4-BE49-F238E27FC236}">
              <a16:creationId xmlns:a16="http://schemas.microsoft.com/office/drawing/2014/main" id="{3B466508-12E6-49C2-8DB7-E6C967ADF284}"/>
            </a:ext>
          </a:extLst>
        </xdr:cNvPr>
        <xdr:cNvCxnSpPr/>
      </xdr:nvCxnSpPr>
      <xdr:spPr>
        <a:xfrm>
          <a:off x="3105150" y="4998720"/>
          <a:ext cx="1101090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24</xdr:row>
      <xdr:rowOff>99060</xdr:rowOff>
    </xdr:from>
    <xdr:to>
      <xdr:col>3</xdr:col>
      <xdr:colOff>15240</xdr:colOff>
      <xdr:row>24</xdr:row>
      <xdr:rowOff>100648</xdr:rowOff>
    </xdr:to>
    <xdr:cxnSp macro="">
      <xdr:nvCxnSpPr>
        <xdr:cNvPr id="87" name="Connecteur droit avec flèche 86">
          <a:extLst>
            <a:ext uri="{FF2B5EF4-FFF2-40B4-BE49-F238E27FC236}">
              <a16:creationId xmlns:a16="http://schemas.microsoft.com/office/drawing/2014/main" id="{293D316A-B6F2-4294-85D1-B5E6C9432123}"/>
            </a:ext>
          </a:extLst>
        </xdr:cNvPr>
        <xdr:cNvCxnSpPr/>
      </xdr:nvCxnSpPr>
      <xdr:spPr>
        <a:xfrm>
          <a:off x="3105150" y="5160010"/>
          <a:ext cx="1101090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11</xdr:row>
      <xdr:rowOff>121920</xdr:rowOff>
    </xdr:from>
    <xdr:to>
      <xdr:col>3</xdr:col>
      <xdr:colOff>15240</xdr:colOff>
      <xdr:row>11</xdr:row>
      <xdr:rowOff>123508</xdr:rowOff>
    </xdr:to>
    <xdr:cxnSp macro="">
      <xdr:nvCxnSpPr>
        <xdr:cNvPr id="88" name="Connecteur droit avec flèche 87">
          <a:extLst>
            <a:ext uri="{FF2B5EF4-FFF2-40B4-BE49-F238E27FC236}">
              <a16:creationId xmlns:a16="http://schemas.microsoft.com/office/drawing/2014/main" id="{6B320200-80C5-45B0-98DE-55B0E2E624B4}"/>
            </a:ext>
          </a:extLst>
        </xdr:cNvPr>
        <xdr:cNvCxnSpPr/>
      </xdr:nvCxnSpPr>
      <xdr:spPr>
        <a:xfrm>
          <a:off x="3105150" y="2763520"/>
          <a:ext cx="1101090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12</xdr:row>
      <xdr:rowOff>99060</xdr:rowOff>
    </xdr:from>
    <xdr:to>
      <xdr:col>3</xdr:col>
      <xdr:colOff>15240</xdr:colOff>
      <xdr:row>12</xdr:row>
      <xdr:rowOff>100648</xdr:rowOff>
    </xdr:to>
    <xdr:cxnSp macro="">
      <xdr:nvCxnSpPr>
        <xdr:cNvPr id="89" name="Connecteur droit avec flèche 88">
          <a:extLst>
            <a:ext uri="{FF2B5EF4-FFF2-40B4-BE49-F238E27FC236}">
              <a16:creationId xmlns:a16="http://schemas.microsoft.com/office/drawing/2014/main" id="{E1C5C5BD-2A05-4D2A-B528-72EE9532F3BA}"/>
            </a:ext>
          </a:extLst>
        </xdr:cNvPr>
        <xdr:cNvCxnSpPr/>
      </xdr:nvCxnSpPr>
      <xdr:spPr>
        <a:xfrm>
          <a:off x="3105150" y="2924810"/>
          <a:ext cx="1101090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23</xdr:row>
      <xdr:rowOff>121920</xdr:rowOff>
    </xdr:from>
    <xdr:to>
      <xdr:col>3</xdr:col>
      <xdr:colOff>15240</xdr:colOff>
      <xdr:row>23</xdr:row>
      <xdr:rowOff>123508</xdr:rowOff>
    </xdr:to>
    <xdr:cxnSp macro="">
      <xdr:nvCxnSpPr>
        <xdr:cNvPr id="90" name="Connecteur droit avec flèche 89">
          <a:extLst>
            <a:ext uri="{FF2B5EF4-FFF2-40B4-BE49-F238E27FC236}">
              <a16:creationId xmlns:a16="http://schemas.microsoft.com/office/drawing/2014/main" id="{F69A3F6A-C694-4D31-884A-3B2A8E6266D4}"/>
            </a:ext>
          </a:extLst>
        </xdr:cNvPr>
        <xdr:cNvCxnSpPr/>
      </xdr:nvCxnSpPr>
      <xdr:spPr>
        <a:xfrm>
          <a:off x="3105150" y="4998720"/>
          <a:ext cx="1101090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24</xdr:row>
      <xdr:rowOff>99060</xdr:rowOff>
    </xdr:from>
    <xdr:to>
      <xdr:col>3</xdr:col>
      <xdr:colOff>15240</xdr:colOff>
      <xdr:row>24</xdr:row>
      <xdr:rowOff>100648</xdr:rowOff>
    </xdr:to>
    <xdr:cxnSp macro="">
      <xdr:nvCxnSpPr>
        <xdr:cNvPr id="91" name="Connecteur droit avec flèche 90">
          <a:extLst>
            <a:ext uri="{FF2B5EF4-FFF2-40B4-BE49-F238E27FC236}">
              <a16:creationId xmlns:a16="http://schemas.microsoft.com/office/drawing/2014/main" id="{00B677AD-2C5D-43E1-B233-AA5C71A40BCF}"/>
            </a:ext>
          </a:extLst>
        </xdr:cNvPr>
        <xdr:cNvCxnSpPr/>
      </xdr:nvCxnSpPr>
      <xdr:spPr>
        <a:xfrm>
          <a:off x="3105150" y="5160010"/>
          <a:ext cx="1101090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7620</xdr:colOff>
      <xdr:row>25</xdr:row>
      <xdr:rowOff>91440</xdr:rowOff>
    </xdr:from>
    <xdr:to>
      <xdr:col>3</xdr:col>
      <xdr:colOff>22860</xdr:colOff>
      <xdr:row>25</xdr:row>
      <xdr:rowOff>93028</xdr:rowOff>
    </xdr:to>
    <xdr:cxnSp macro="">
      <xdr:nvCxnSpPr>
        <xdr:cNvPr id="92" name="Connecteur droit avec flèche 91">
          <a:extLst>
            <a:ext uri="{FF2B5EF4-FFF2-40B4-BE49-F238E27FC236}">
              <a16:creationId xmlns:a16="http://schemas.microsoft.com/office/drawing/2014/main" id="{02C80895-A3A4-4AE2-B703-09C3034BB012}"/>
            </a:ext>
          </a:extLst>
        </xdr:cNvPr>
        <xdr:cNvCxnSpPr/>
      </xdr:nvCxnSpPr>
      <xdr:spPr>
        <a:xfrm>
          <a:off x="3112770" y="5336540"/>
          <a:ext cx="1101090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11</xdr:row>
      <xdr:rowOff>121920</xdr:rowOff>
    </xdr:from>
    <xdr:to>
      <xdr:col>3</xdr:col>
      <xdr:colOff>15240</xdr:colOff>
      <xdr:row>11</xdr:row>
      <xdr:rowOff>123508</xdr:rowOff>
    </xdr:to>
    <xdr:cxnSp macro="">
      <xdr:nvCxnSpPr>
        <xdr:cNvPr id="93" name="Connecteur droit avec flèche 2">
          <a:extLst>
            <a:ext uri="{FF2B5EF4-FFF2-40B4-BE49-F238E27FC236}">
              <a16:creationId xmlns:a16="http://schemas.microsoft.com/office/drawing/2014/main" id="{28B0F8ED-96A3-41DF-9278-CAEF2392ABA8}"/>
            </a:ext>
          </a:extLst>
        </xdr:cNvPr>
        <xdr:cNvCxnSpPr/>
      </xdr:nvCxnSpPr>
      <xdr:spPr>
        <a:xfrm>
          <a:off x="3105150" y="2763520"/>
          <a:ext cx="1101090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12</xdr:row>
      <xdr:rowOff>99060</xdr:rowOff>
    </xdr:from>
    <xdr:to>
      <xdr:col>3</xdr:col>
      <xdr:colOff>15240</xdr:colOff>
      <xdr:row>12</xdr:row>
      <xdr:rowOff>100648</xdr:rowOff>
    </xdr:to>
    <xdr:cxnSp macro="">
      <xdr:nvCxnSpPr>
        <xdr:cNvPr id="94" name="Connecteur droit avec flèche 3">
          <a:extLst>
            <a:ext uri="{FF2B5EF4-FFF2-40B4-BE49-F238E27FC236}">
              <a16:creationId xmlns:a16="http://schemas.microsoft.com/office/drawing/2014/main" id="{D012B700-389F-4466-B002-9EB2AB534356}"/>
            </a:ext>
          </a:extLst>
        </xdr:cNvPr>
        <xdr:cNvCxnSpPr/>
      </xdr:nvCxnSpPr>
      <xdr:spPr>
        <a:xfrm>
          <a:off x="3105150" y="2924810"/>
          <a:ext cx="1101090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23</xdr:row>
      <xdr:rowOff>121920</xdr:rowOff>
    </xdr:from>
    <xdr:to>
      <xdr:col>3</xdr:col>
      <xdr:colOff>15240</xdr:colOff>
      <xdr:row>23</xdr:row>
      <xdr:rowOff>123508</xdr:rowOff>
    </xdr:to>
    <xdr:cxnSp macro="">
      <xdr:nvCxnSpPr>
        <xdr:cNvPr id="95" name="Connecteur droit avec flèche 2">
          <a:extLst>
            <a:ext uri="{FF2B5EF4-FFF2-40B4-BE49-F238E27FC236}">
              <a16:creationId xmlns:a16="http://schemas.microsoft.com/office/drawing/2014/main" id="{CA93D0AD-2407-4A27-AB6C-C6BD6D38DFC7}"/>
            </a:ext>
          </a:extLst>
        </xdr:cNvPr>
        <xdr:cNvCxnSpPr/>
      </xdr:nvCxnSpPr>
      <xdr:spPr>
        <a:xfrm>
          <a:off x="3105150" y="4998720"/>
          <a:ext cx="1101090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24</xdr:row>
      <xdr:rowOff>99060</xdr:rowOff>
    </xdr:from>
    <xdr:to>
      <xdr:col>3</xdr:col>
      <xdr:colOff>15240</xdr:colOff>
      <xdr:row>24</xdr:row>
      <xdr:rowOff>100648</xdr:rowOff>
    </xdr:to>
    <xdr:cxnSp macro="">
      <xdr:nvCxnSpPr>
        <xdr:cNvPr id="96" name="Connecteur droit avec flèche 3">
          <a:extLst>
            <a:ext uri="{FF2B5EF4-FFF2-40B4-BE49-F238E27FC236}">
              <a16:creationId xmlns:a16="http://schemas.microsoft.com/office/drawing/2014/main" id="{755043C7-8C18-4ABA-8566-85D7DE7958D9}"/>
            </a:ext>
          </a:extLst>
        </xdr:cNvPr>
        <xdr:cNvCxnSpPr/>
      </xdr:nvCxnSpPr>
      <xdr:spPr>
        <a:xfrm>
          <a:off x="3105150" y="5160010"/>
          <a:ext cx="1101090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7620</xdr:colOff>
      <xdr:row>25</xdr:row>
      <xdr:rowOff>91440</xdr:rowOff>
    </xdr:from>
    <xdr:to>
      <xdr:col>3</xdr:col>
      <xdr:colOff>22860</xdr:colOff>
      <xdr:row>25</xdr:row>
      <xdr:rowOff>93028</xdr:rowOff>
    </xdr:to>
    <xdr:cxnSp macro="">
      <xdr:nvCxnSpPr>
        <xdr:cNvPr id="97" name="Connecteur droit avec flèche 4">
          <a:extLst>
            <a:ext uri="{FF2B5EF4-FFF2-40B4-BE49-F238E27FC236}">
              <a16:creationId xmlns:a16="http://schemas.microsoft.com/office/drawing/2014/main" id="{A6A21555-CB29-41D3-BD4B-320461BB4F3B}"/>
            </a:ext>
          </a:extLst>
        </xdr:cNvPr>
        <xdr:cNvCxnSpPr/>
      </xdr:nvCxnSpPr>
      <xdr:spPr>
        <a:xfrm>
          <a:off x="3112770" y="5336540"/>
          <a:ext cx="1101090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4</xdr:row>
      <xdr:rowOff>99060</xdr:rowOff>
    </xdr:from>
    <xdr:to>
      <xdr:col>3</xdr:col>
      <xdr:colOff>15240</xdr:colOff>
      <xdr:row>4</xdr:row>
      <xdr:rowOff>100648</xdr:rowOff>
    </xdr:to>
    <xdr:cxnSp macro="">
      <xdr:nvCxnSpPr>
        <xdr:cNvPr id="98" name="Connecteur droit avec flèche 97">
          <a:extLst>
            <a:ext uri="{FF2B5EF4-FFF2-40B4-BE49-F238E27FC236}">
              <a16:creationId xmlns:a16="http://schemas.microsoft.com/office/drawing/2014/main" id="{0771B3F7-4C8B-48CC-B06E-62FC663420BB}"/>
            </a:ext>
          </a:extLst>
        </xdr:cNvPr>
        <xdr:cNvCxnSpPr/>
      </xdr:nvCxnSpPr>
      <xdr:spPr>
        <a:xfrm>
          <a:off x="3105150" y="1267460"/>
          <a:ext cx="1101090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7620</xdr:colOff>
      <xdr:row>5</xdr:row>
      <xdr:rowOff>91440</xdr:rowOff>
    </xdr:from>
    <xdr:to>
      <xdr:col>3</xdr:col>
      <xdr:colOff>22860</xdr:colOff>
      <xdr:row>5</xdr:row>
      <xdr:rowOff>93028</xdr:rowOff>
    </xdr:to>
    <xdr:cxnSp macro="">
      <xdr:nvCxnSpPr>
        <xdr:cNvPr id="99" name="Connecteur droit avec flèche 98">
          <a:extLst>
            <a:ext uri="{FF2B5EF4-FFF2-40B4-BE49-F238E27FC236}">
              <a16:creationId xmlns:a16="http://schemas.microsoft.com/office/drawing/2014/main" id="{D22ABB6C-DF93-400A-A648-71032110DE38}"/>
            </a:ext>
          </a:extLst>
        </xdr:cNvPr>
        <xdr:cNvCxnSpPr/>
      </xdr:nvCxnSpPr>
      <xdr:spPr>
        <a:xfrm>
          <a:off x="3112770" y="1443990"/>
          <a:ext cx="1101090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4</xdr:row>
      <xdr:rowOff>99060</xdr:rowOff>
    </xdr:from>
    <xdr:to>
      <xdr:col>3</xdr:col>
      <xdr:colOff>15240</xdr:colOff>
      <xdr:row>4</xdr:row>
      <xdr:rowOff>100648</xdr:rowOff>
    </xdr:to>
    <xdr:cxnSp macro="">
      <xdr:nvCxnSpPr>
        <xdr:cNvPr id="100" name="Connecteur droit avec flèche 99">
          <a:extLst>
            <a:ext uri="{FF2B5EF4-FFF2-40B4-BE49-F238E27FC236}">
              <a16:creationId xmlns:a16="http://schemas.microsoft.com/office/drawing/2014/main" id="{DDDAF93E-965D-406D-B103-72BEBF95FF83}"/>
            </a:ext>
          </a:extLst>
        </xdr:cNvPr>
        <xdr:cNvCxnSpPr/>
      </xdr:nvCxnSpPr>
      <xdr:spPr>
        <a:xfrm>
          <a:off x="3105150" y="1267460"/>
          <a:ext cx="1101090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11</xdr:row>
      <xdr:rowOff>121920</xdr:rowOff>
    </xdr:from>
    <xdr:to>
      <xdr:col>3</xdr:col>
      <xdr:colOff>15240</xdr:colOff>
      <xdr:row>11</xdr:row>
      <xdr:rowOff>123508</xdr:rowOff>
    </xdr:to>
    <xdr:cxnSp macro="">
      <xdr:nvCxnSpPr>
        <xdr:cNvPr id="101" name="Connecteur droit avec flèche 100">
          <a:extLst>
            <a:ext uri="{FF2B5EF4-FFF2-40B4-BE49-F238E27FC236}">
              <a16:creationId xmlns:a16="http://schemas.microsoft.com/office/drawing/2014/main" id="{A93E22F8-72E9-464F-9742-0CB04B02A3EF}"/>
            </a:ext>
          </a:extLst>
        </xdr:cNvPr>
        <xdr:cNvCxnSpPr/>
      </xdr:nvCxnSpPr>
      <xdr:spPr>
        <a:xfrm>
          <a:off x="3105150" y="2763520"/>
          <a:ext cx="1101090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12</xdr:row>
      <xdr:rowOff>99060</xdr:rowOff>
    </xdr:from>
    <xdr:to>
      <xdr:col>3</xdr:col>
      <xdr:colOff>15240</xdr:colOff>
      <xdr:row>12</xdr:row>
      <xdr:rowOff>100648</xdr:rowOff>
    </xdr:to>
    <xdr:cxnSp macro="">
      <xdr:nvCxnSpPr>
        <xdr:cNvPr id="102" name="Connecteur droit avec flèche 101">
          <a:extLst>
            <a:ext uri="{FF2B5EF4-FFF2-40B4-BE49-F238E27FC236}">
              <a16:creationId xmlns:a16="http://schemas.microsoft.com/office/drawing/2014/main" id="{F9CC22EF-5FC6-4DD1-B07C-1DE22FE4C744}"/>
            </a:ext>
          </a:extLst>
        </xdr:cNvPr>
        <xdr:cNvCxnSpPr/>
      </xdr:nvCxnSpPr>
      <xdr:spPr>
        <a:xfrm>
          <a:off x="3105150" y="2924810"/>
          <a:ext cx="1101090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11</xdr:row>
      <xdr:rowOff>121920</xdr:rowOff>
    </xdr:from>
    <xdr:to>
      <xdr:col>3</xdr:col>
      <xdr:colOff>15240</xdr:colOff>
      <xdr:row>11</xdr:row>
      <xdr:rowOff>123508</xdr:rowOff>
    </xdr:to>
    <xdr:cxnSp macro="">
      <xdr:nvCxnSpPr>
        <xdr:cNvPr id="103" name="Connecteur droit avec flèche 102">
          <a:extLst>
            <a:ext uri="{FF2B5EF4-FFF2-40B4-BE49-F238E27FC236}">
              <a16:creationId xmlns:a16="http://schemas.microsoft.com/office/drawing/2014/main" id="{FF9949D7-2A2C-476A-B017-EDDFAC64E762}"/>
            </a:ext>
          </a:extLst>
        </xdr:cNvPr>
        <xdr:cNvCxnSpPr/>
      </xdr:nvCxnSpPr>
      <xdr:spPr>
        <a:xfrm>
          <a:off x="3105150" y="2763520"/>
          <a:ext cx="1101090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12</xdr:row>
      <xdr:rowOff>99060</xdr:rowOff>
    </xdr:from>
    <xdr:to>
      <xdr:col>3</xdr:col>
      <xdr:colOff>15240</xdr:colOff>
      <xdr:row>12</xdr:row>
      <xdr:rowOff>100648</xdr:rowOff>
    </xdr:to>
    <xdr:cxnSp macro="">
      <xdr:nvCxnSpPr>
        <xdr:cNvPr id="104" name="Connecteur droit avec flèche 103">
          <a:extLst>
            <a:ext uri="{FF2B5EF4-FFF2-40B4-BE49-F238E27FC236}">
              <a16:creationId xmlns:a16="http://schemas.microsoft.com/office/drawing/2014/main" id="{BAD456FC-C10A-4DD7-8F91-4068110F1B08}"/>
            </a:ext>
          </a:extLst>
        </xdr:cNvPr>
        <xdr:cNvCxnSpPr/>
      </xdr:nvCxnSpPr>
      <xdr:spPr>
        <a:xfrm>
          <a:off x="3105150" y="2924810"/>
          <a:ext cx="1101090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11</xdr:row>
      <xdr:rowOff>121920</xdr:rowOff>
    </xdr:from>
    <xdr:to>
      <xdr:col>3</xdr:col>
      <xdr:colOff>15240</xdr:colOff>
      <xdr:row>11</xdr:row>
      <xdr:rowOff>123508</xdr:rowOff>
    </xdr:to>
    <xdr:cxnSp macro="">
      <xdr:nvCxnSpPr>
        <xdr:cNvPr id="105" name="Connecteur droit avec flèche 104">
          <a:extLst>
            <a:ext uri="{FF2B5EF4-FFF2-40B4-BE49-F238E27FC236}">
              <a16:creationId xmlns:a16="http://schemas.microsoft.com/office/drawing/2014/main" id="{A92BBC7F-3F32-4CA5-A0B8-2C9B26BA9042}"/>
            </a:ext>
          </a:extLst>
        </xdr:cNvPr>
        <xdr:cNvCxnSpPr/>
      </xdr:nvCxnSpPr>
      <xdr:spPr>
        <a:xfrm>
          <a:off x="3105150" y="2763520"/>
          <a:ext cx="1101090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12</xdr:row>
      <xdr:rowOff>99060</xdr:rowOff>
    </xdr:from>
    <xdr:to>
      <xdr:col>3</xdr:col>
      <xdr:colOff>15240</xdr:colOff>
      <xdr:row>12</xdr:row>
      <xdr:rowOff>100648</xdr:rowOff>
    </xdr:to>
    <xdr:cxnSp macro="">
      <xdr:nvCxnSpPr>
        <xdr:cNvPr id="106" name="Connecteur droit avec flèche 105">
          <a:extLst>
            <a:ext uri="{FF2B5EF4-FFF2-40B4-BE49-F238E27FC236}">
              <a16:creationId xmlns:a16="http://schemas.microsoft.com/office/drawing/2014/main" id="{21DB3A27-C892-4FA5-8B9B-01989FAD75F5}"/>
            </a:ext>
          </a:extLst>
        </xdr:cNvPr>
        <xdr:cNvCxnSpPr/>
      </xdr:nvCxnSpPr>
      <xdr:spPr>
        <a:xfrm>
          <a:off x="3105150" y="2924810"/>
          <a:ext cx="1101090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23</xdr:row>
      <xdr:rowOff>121920</xdr:rowOff>
    </xdr:from>
    <xdr:to>
      <xdr:col>3</xdr:col>
      <xdr:colOff>15240</xdr:colOff>
      <xdr:row>23</xdr:row>
      <xdr:rowOff>123508</xdr:rowOff>
    </xdr:to>
    <xdr:cxnSp macro="">
      <xdr:nvCxnSpPr>
        <xdr:cNvPr id="107" name="Connecteur droit avec flèche 106">
          <a:extLst>
            <a:ext uri="{FF2B5EF4-FFF2-40B4-BE49-F238E27FC236}">
              <a16:creationId xmlns:a16="http://schemas.microsoft.com/office/drawing/2014/main" id="{9585BB70-5217-48A6-BE41-34060B24D1F6}"/>
            </a:ext>
          </a:extLst>
        </xdr:cNvPr>
        <xdr:cNvCxnSpPr/>
      </xdr:nvCxnSpPr>
      <xdr:spPr>
        <a:xfrm>
          <a:off x="3105150" y="4998720"/>
          <a:ext cx="1101090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24</xdr:row>
      <xdr:rowOff>99060</xdr:rowOff>
    </xdr:from>
    <xdr:to>
      <xdr:col>3</xdr:col>
      <xdr:colOff>15240</xdr:colOff>
      <xdr:row>24</xdr:row>
      <xdr:rowOff>100648</xdr:rowOff>
    </xdr:to>
    <xdr:cxnSp macro="">
      <xdr:nvCxnSpPr>
        <xdr:cNvPr id="108" name="Connecteur droit avec flèche 107">
          <a:extLst>
            <a:ext uri="{FF2B5EF4-FFF2-40B4-BE49-F238E27FC236}">
              <a16:creationId xmlns:a16="http://schemas.microsoft.com/office/drawing/2014/main" id="{7AE5F46F-7B36-4D35-A5DD-4B90EF607B5F}"/>
            </a:ext>
          </a:extLst>
        </xdr:cNvPr>
        <xdr:cNvCxnSpPr/>
      </xdr:nvCxnSpPr>
      <xdr:spPr>
        <a:xfrm>
          <a:off x="3105150" y="5160010"/>
          <a:ext cx="1101090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7620</xdr:colOff>
      <xdr:row>25</xdr:row>
      <xdr:rowOff>91440</xdr:rowOff>
    </xdr:from>
    <xdr:to>
      <xdr:col>3</xdr:col>
      <xdr:colOff>22860</xdr:colOff>
      <xdr:row>25</xdr:row>
      <xdr:rowOff>93028</xdr:rowOff>
    </xdr:to>
    <xdr:cxnSp macro="">
      <xdr:nvCxnSpPr>
        <xdr:cNvPr id="109" name="Connecteur droit avec flèche 108">
          <a:extLst>
            <a:ext uri="{FF2B5EF4-FFF2-40B4-BE49-F238E27FC236}">
              <a16:creationId xmlns:a16="http://schemas.microsoft.com/office/drawing/2014/main" id="{3A47372A-9D0B-4500-91BF-C67681B57786}"/>
            </a:ext>
          </a:extLst>
        </xdr:cNvPr>
        <xdr:cNvCxnSpPr/>
      </xdr:nvCxnSpPr>
      <xdr:spPr>
        <a:xfrm>
          <a:off x="3112770" y="5336540"/>
          <a:ext cx="1101090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23</xdr:row>
      <xdr:rowOff>121920</xdr:rowOff>
    </xdr:from>
    <xdr:to>
      <xdr:col>3</xdr:col>
      <xdr:colOff>15240</xdr:colOff>
      <xdr:row>23</xdr:row>
      <xdr:rowOff>123508</xdr:rowOff>
    </xdr:to>
    <xdr:cxnSp macro="">
      <xdr:nvCxnSpPr>
        <xdr:cNvPr id="110" name="Connecteur droit avec flèche 109">
          <a:extLst>
            <a:ext uri="{FF2B5EF4-FFF2-40B4-BE49-F238E27FC236}">
              <a16:creationId xmlns:a16="http://schemas.microsoft.com/office/drawing/2014/main" id="{C45F25C6-DC6D-46B8-B210-0B72586AC7B4}"/>
            </a:ext>
          </a:extLst>
        </xdr:cNvPr>
        <xdr:cNvCxnSpPr/>
      </xdr:nvCxnSpPr>
      <xdr:spPr>
        <a:xfrm>
          <a:off x="3105150" y="4998720"/>
          <a:ext cx="1101090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24</xdr:row>
      <xdr:rowOff>99060</xdr:rowOff>
    </xdr:from>
    <xdr:to>
      <xdr:col>3</xdr:col>
      <xdr:colOff>15240</xdr:colOff>
      <xdr:row>24</xdr:row>
      <xdr:rowOff>100648</xdr:rowOff>
    </xdr:to>
    <xdr:cxnSp macro="">
      <xdr:nvCxnSpPr>
        <xdr:cNvPr id="111" name="Connecteur droit avec flèche 110">
          <a:extLst>
            <a:ext uri="{FF2B5EF4-FFF2-40B4-BE49-F238E27FC236}">
              <a16:creationId xmlns:a16="http://schemas.microsoft.com/office/drawing/2014/main" id="{26CC7A7C-3E86-4EAF-80FB-F90EA067D04E}"/>
            </a:ext>
          </a:extLst>
        </xdr:cNvPr>
        <xdr:cNvCxnSpPr/>
      </xdr:nvCxnSpPr>
      <xdr:spPr>
        <a:xfrm>
          <a:off x="3105150" y="5160010"/>
          <a:ext cx="1101090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7620</xdr:colOff>
      <xdr:row>25</xdr:row>
      <xdr:rowOff>91440</xdr:rowOff>
    </xdr:from>
    <xdr:to>
      <xdr:col>3</xdr:col>
      <xdr:colOff>22860</xdr:colOff>
      <xdr:row>25</xdr:row>
      <xdr:rowOff>93028</xdr:rowOff>
    </xdr:to>
    <xdr:cxnSp macro="">
      <xdr:nvCxnSpPr>
        <xdr:cNvPr id="112" name="Connecteur droit avec flèche 111">
          <a:extLst>
            <a:ext uri="{FF2B5EF4-FFF2-40B4-BE49-F238E27FC236}">
              <a16:creationId xmlns:a16="http://schemas.microsoft.com/office/drawing/2014/main" id="{3BAEAECB-BD1E-4E2B-9811-5147EC38C3C9}"/>
            </a:ext>
          </a:extLst>
        </xdr:cNvPr>
        <xdr:cNvCxnSpPr/>
      </xdr:nvCxnSpPr>
      <xdr:spPr>
        <a:xfrm>
          <a:off x="3112770" y="5336540"/>
          <a:ext cx="1101090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7620</xdr:colOff>
      <xdr:row>25</xdr:row>
      <xdr:rowOff>91440</xdr:rowOff>
    </xdr:from>
    <xdr:to>
      <xdr:col>3</xdr:col>
      <xdr:colOff>22860</xdr:colOff>
      <xdr:row>25</xdr:row>
      <xdr:rowOff>93028</xdr:rowOff>
    </xdr:to>
    <xdr:cxnSp macro="">
      <xdr:nvCxnSpPr>
        <xdr:cNvPr id="113" name="Connecteur droit avec flèche 4">
          <a:extLst>
            <a:ext uri="{FF2B5EF4-FFF2-40B4-BE49-F238E27FC236}">
              <a16:creationId xmlns:a16="http://schemas.microsoft.com/office/drawing/2014/main" id="{6F42B07B-C216-4C31-81D8-7F9F4FE9404D}"/>
            </a:ext>
          </a:extLst>
        </xdr:cNvPr>
        <xdr:cNvCxnSpPr/>
      </xdr:nvCxnSpPr>
      <xdr:spPr>
        <a:xfrm>
          <a:off x="3112770" y="5336540"/>
          <a:ext cx="1101090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23</xdr:row>
      <xdr:rowOff>121920</xdr:rowOff>
    </xdr:from>
    <xdr:to>
      <xdr:col>3</xdr:col>
      <xdr:colOff>15240</xdr:colOff>
      <xdr:row>23</xdr:row>
      <xdr:rowOff>123508</xdr:rowOff>
    </xdr:to>
    <xdr:cxnSp macro="">
      <xdr:nvCxnSpPr>
        <xdr:cNvPr id="114" name="Connecteur droit avec flèche 113">
          <a:extLst>
            <a:ext uri="{FF2B5EF4-FFF2-40B4-BE49-F238E27FC236}">
              <a16:creationId xmlns:a16="http://schemas.microsoft.com/office/drawing/2014/main" id="{BFE4A949-2994-4475-85C6-4D85A7C8E2DF}"/>
            </a:ext>
          </a:extLst>
        </xdr:cNvPr>
        <xdr:cNvCxnSpPr/>
      </xdr:nvCxnSpPr>
      <xdr:spPr>
        <a:xfrm>
          <a:off x="3105150" y="4998720"/>
          <a:ext cx="1101090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24</xdr:row>
      <xdr:rowOff>99060</xdr:rowOff>
    </xdr:from>
    <xdr:to>
      <xdr:col>3</xdr:col>
      <xdr:colOff>15240</xdr:colOff>
      <xdr:row>24</xdr:row>
      <xdr:rowOff>100648</xdr:rowOff>
    </xdr:to>
    <xdr:cxnSp macro="">
      <xdr:nvCxnSpPr>
        <xdr:cNvPr id="115" name="Connecteur droit avec flèche 114">
          <a:extLst>
            <a:ext uri="{FF2B5EF4-FFF2-40B4-BE49-F238E27FC236}">
              <a16:creationId xmlns:a16="http://schemas.microsoft.com/office/drawing/2014/main" id="{B651CE3B-95DF-49AD-97F5-6A6A3CAAAB39}"/>
            </a:ext>
          </a:extLst>
        </xdr:cNvPr>
        <xdr:cNvCxnSpPr/>
      </xdr:nvCxnSpPr>
      <xdr:spPr>
        <a:xfrm>
          <a:off x="3105150" y="5160010"/>
          <a:ext cx="1101090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7620</xdr:colOff>
      <xdr:row>25</xdr:row>
      <xdr:rowOff>91440</xdr:rowOff>
    </xdr:from>
    <xdr:to>
      <xdr:col>3</xdr:col>
      <xdr:colOff>22860</xdr:colOff>
      <xdr:row>25</xdr:row>
      <xdr:rowOff>93028</xdr:rowOff>
    </xdr:to>
    <xdr:cxnSp macro="">
      <xdr:nvCxnSpPr>
        <xdr:cNvPr id="116" name="Connecteur droit avec flèche 115">
          <a:extLst>
            <a:ext uri="{FF2B5EF4-FFF2-40B4-BE49-F238E27FC236}">
              <a16:creationId xmlns:a16="http://schemas.microsoft.com/office/drawing/2014/main" id="{E8791271-E4DA-4311-AB9C-C9CA317924AF}"/>
            </a:ext>
          </a:extLst>
        </xdr:cNvPr>
        <xdr:cNvCxnSpPr/>
      </xdr:nvCxnSpPr>
      <xdr:spPr>
        <a:xfrm>
          <a:off x="3112770" y="5336540"/>
          <a:ext cx="1101090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7620</xdr:colOff>
      <xdr:row>25</xdr:row>
      <xdr:rowOff>91440</xdr:rowOff>
    </xdr:from>
    <xdr:to>
      <xdr:col>3</xdr:col>
      <xdr:colOff>22860</xdr:colOff>
      <xdr:row>25</xdr:row>
      <xdr:rowOff>93028</xdr:rowOff>
    </xdr:to>
    <xdr:cxnSp macro="">
      <xdr:nvCxnSpPr>
        <xdr:cNvPr id="117" name="Connecteur droit avec flèche 4">
          <a:extLst>
            <a:ext uri="{FF2B5EF4-FFF2-40B4-BE49-F238E27FC236}">
              <a16:creationId xmlns:a16="http://schemas.microsoft.com/office/drawing/2014/main" id="{50E9C3DD-2B24-43D0-B924-3B60CF4BD5C9}"/>
            </a:ext>
          </a:extLst>
        </xdr:cNvPr>
        <xdr:cNvCxnSpPr/>
      </xdr:nvCxnSpPr>
      <xdr:spPr>
        <a:xfrm>
          <a:off x="3112770" y="5336540"/>
          <a:ext cx="1101090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4</xdr:row>
      <xdr:rowOff>99060</xdr:rowOff>
    </xdr:from>
    <xdr:to>
      <xdr:col>3</xdr:col>
      <xdr:colOff>15240</xdr:colOff>
      <xdr:row>4</xdr:row>
      <xdr:rowOff>100648</xdr:rowOff>
    </xdr:to>
    <xdr:cxnSp macro="">
      <xdr:nvCxnSpPr>
        <xdr:cNvPr id="118" name="Connecteur droit avec flèche 117">
          <a:extLst>
            <a:ext uri="{FF2B5EF4-FFF2-40B4-BE49-F238E27FC236}">
              <a16:creationId xmlns:a16="http://schemas.microsoft.com/office/drawing/2014/main" id="{77FED81B-1BDC-4E23-B213-C617FA06994E}"/>
            </a:ext>
          </a:extLst>
        </xdr:cNvPr>
        <xdr:cNvCxnSpPr/>
      </xdr:nvCxnSpPr>
      <xdr:spPr>
        <a:xfrm>
          <a:off x="3105150" y="1267460"/>
          <a:ext cx="1101090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7620</xdr:colOff>
      <xdr:row>5</xdr:row>
      <xdr:rowOff>91440</xdr:rowOff>
    </xdr:from>
    <xdr:to>
      <xdr:col>3</xdr:col>
      <xdr:colOff>22860</xdr:colOff>
      <xdr:row>5</xdr:row>
      <xdr:rowOff>93028</xdr:rowOff>
    </xdr:to>
    <xdr:cxnSp macro="">
      <xdr:nvCxnSpPr>
        <xdr:cNvPr id="119" name="Connecteur droit avec flèche 118">
          <a:extLst>
            <a:ext uri="{FF2B5EF4-FFF2-40B4-BE49-F238E27FC236}">
              <a16:creationId xmlns:a16="http://schemas.microsoft.com/office/drawing/2014/main" id="{B2686CA6-9085-4946-838F-A709760792A5}"/>
            </a:ext>
          </a:extLst>
        </xdr:cNvPr>
        <xdr:cNvCxnSpPr/>
      </xdr:nvCxnSpPr>
      <xdr:spPr>
        <a:xfrm>
          <a:off x="3112770" y="1443990"/>
          <a:ext cx="1101090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11</xdr:row>
      <xdr:rowOff>121920</xdr:rowOff>
    </xdr:from>
    <xdr:to>
      <xdr:col>3</xdr:col>
      <xdr:colOff>15240</xdr:colOff>
      <xdr:row>11</xdr:row>
      <xdr:rowOff>123508</xdr:rowOff>
    </xdr:to>
    <xdr:cxnSp macro="">
      <xdr:nvCxnSpPr>
        <xdr:cNvPr id="120" name="Connecteur droit avec flèche 119">
          <a:extLst>
            <a:ext uri="{FF2B5EF4-FFF2-40B4-BE49-F238E27FC236}">
              <a16:creationId xmlns:a16="http://schemas.microsoft.com/office/drawing/2014/main" id="{AA3936A2-A25C-4A32-BDE8-32686B1AD0FF}"/>
            </a:ext>
          </a:extLst>
        </xdr:cNvPr>
        <xdr:cNvCxnSpPr/>
      </xdr:nvCxnSpPr>
      <xdr:spPr>
        <a:xfrm>
          <a:off x="3105150" y="2763520"/>
          <a:ext cx="1101090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12</xdr:row>
      <xdr:rowOff>99060</xdr:rowOff>
    </xdr:from>
    <xdr:to>
      <xdr:col>3</xdr:col>
      <xdr:colOff>15240</xdr:colOff>
      <xdr:row>12</xdr:row>
      <xdr:rowOff>100648</xdr:rowOff>
    </xdr:to>
    <xdr:cxnSp macro="">
      <xdr:nvCxnSpPr>
        <xdr:cNvPr id="121" name="Connecteur droit avec flèche 120">
          <a:extLst>
            <a:ext uri="{FF2B5EF4-FFF2-40B4-BE49-F238E27FC236}">
              <a16:creationId xmlns:a16="http://schemas.microsoft.com/office/drawing/2014/main" id="{B5618DB1-9183-4FEE-8E6E-7CC4DD7F6DE2}"/>
            </a:ext>
          </a:extLst>
        </xdr:cNvPr>
        <xdr:cNvCxnSpPr/>
      </xdr:nvCxnSpPr>
      <xdr:spPr>
        <a:xfrm>
          <a:off x="3105150" y="2924810"/>
          <a:ext cx="1101090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7620</xdr:colOff>
      <xdr:row>13</xdr:row>
      <xdr:rowOff>91440</xdr:rowOff>
    </xdr:from>
    <xdr:to>
      <xdr:col>3</xdr:col>
      <xdr:colOff>22860</xdr:colOff>
      <xdr:row>13</xdr:row>
      <xdr:rowOff>93028</xdr:rowOff>
    </xdr:to>
    <xdr:cxnSp macro="">
      <xdr:nvCxnSpPr>
        <xdr:cNvPr id="122" name="Connecteur droit avec flèche 121">
          <a:extLst>
            <a:ext uri="{FF2B5EF4-FFF2-40B4-BE49-F238E27FC236}">
              <a16:creationId xmlns:a16="http://schemas.microsoft.com/office/drawing/2014/main" id="{5D6184B5-7156-4D8C-9CD7-003090CAC34F}"/>
            </a:ext>
          </a:extLst>
        </xdr:cNvPr>
        <xdr:cNvCxnSpPr/>
      </xdr:nvCxnSpPr>
      <xdr:spPr>
        <a:xfrm>
          <a:off x="3112770" y="3101340"/>
          <a:ext cx="1101090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23</xdr:row>
      <xdr:rowOff>121920</xdr:rowOff>
    </xdr:from>
    <xdr:to>
      <xdr:col>3</xdr:col>
      <xdr:colOff>15240</xdr:colOff>
      <xdr:row>23</xdr:row>
      <xdr:rowOff>123508</xdr:rowOff>
    </xdr:to>
    <xdr:cxnSp macro="">
      <xdr:nvCxnSpPr>
        <xdr:cNvPr id="123" name="Connecteur droit avec flèche 122">
          <a:extLst>
            <a:ext uri="{FF2B5EF4-FFF2-40B4-BE49-F238E27FC236}">
              <a16:creationId xmlns:a16="http://schemas.microsoft.com/office/drawing/2014/main" id="{083FCB58-C9AD-4574-900B-646F2E866613}"/>
            </a:ext>
          </a:extLst>
        </xdr:cNvPr>
        <xdr:cNvCxnSpPr/>
      </xdr:nvCxnSpPr>
      <xdr:spPr>
        <a:xfrm>
          <a:off x="3105150" y="4998720"/>
          <a:ext cx="1101090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24</xdr:row>
      <xdr:rowOff>99060</xdr:rowOff>
    </xdr:from>
    <xdr:to>
      <xdr:col>3</xdr:col>
      <xdr:colOff>15240</xdr:colOff>
      <xdr:row>24</xdr:row>
      <xdr:rowOff>100648</xdr:rowOff>
    </xdr:to>
    <xdr:cxnSp macro="">
      <xdr:nvCxnSpPr>
        <xdr:cNvPr id="124" name="Connecteur droit avec flèche 123">
          <a:extLst>
            <a:ext uri="{FF2B5EF4-FFF2-40B4-BE49-F238E27FC236}">
              <a16:creationId xmlns:a16="http://schemas.microsoft.com/office/drawing/2014/main" id="{7B2E8B0F-6DE7-46B1-AE28-0D67107E61B9}"/>
            </a:ext>
          </a:extLst>
        </xdr:cNvPr>
        <xdr:cNvCxnSpPr/>
      </xdr:nvCxnSpPr>
      <xdr:spPr>
        <a:xfrm>
          <a:off x="3105150" y="5160010"/>
          <a:ext cx="1101090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11</xdr:row>
      <xdr:rowOff>121920</xdr:rowOff>
    </xdr:from>
    <xdr:to>
      <xdr:col>3</xdr:col>
      <xdr:colOff>15240</xdr:colOff>
      <xdr:row>11</xdr:row>
      <xdr:rowOff>123508</xdr:rowOff>
    </xdr:to>
    <xdr:cxnSp macro="">
      <xdr:nvCxnSpPr>
        <xdr:cNvPr id="125" name="Connecteur droit avec flèche 124">
          <a:extLst>
            <a:ext uri="{FF2B5EF4-FFF2-40B4-BE49-F238E27FC236}">
              <a16:creationId xmlns:a16="http://schemas.microsoft.com/office/drawing/2014/main" id="{E73A75AA-F3B1-49F6-B670-156D571F676B}"/>
            </a:ext>
          </a:extLst>
        </xdr:cNvPr>
        <xdr:cNvCxnSpPr/>
      </xdr:nvCxnSpPr>
      <xdr:spPr>
        <a:xfrm>
          <a:off x="3105150" y="2763520"/>
          <a:ext cx="1101090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12</xdr:row>
      <xdr:rowOff>99060</xdr:rowOff>
    </xdr:from>
    <xdr:to>
      <xdr:col>3</xdr:col>
      <xdr:colOff>15240</xdr:colOff>
      <xdr:row>12</xdr:row>
      <xdr:rowOff>100648</xdr:rowOff>
    </xdr:to>
    <xdr:cxnSp macro="">
      <xdr:nvCxnSpPr>
        <xdr:cNvPr id="126" name="Connecteur droit avec flèche 125">
          <a:extLst>
            <a:ext uri="{FF2B5EF4-FFF2-40B4-BE49-F238E27FC236}">
              <a16:creationId xmlns:a16="http://schemas.microsoft.com/office/drawing/2014/main" id="{40185360-29C3-408A-B322-B8EC17C13A3D}"/>
            </a:ext>
          </a:extLst>
        </xdr:cNvPr>
        <xdr:cNvCxnSpPr/>
      </xdr:nvCxnSpPr>
      <xdr:spPr>
        <a:xfrm>
          <a:off x="3105150" y="2924810"/>
          <a:ext cx="1101090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23</xdr:row>
      <xdr:rowOff>121920</xdr:rowOff>
    </xdr:from>
    <xdr:to>
      <xdr:col>3</xdr:col>
      <xdr:colOff>15240</xdr:colOff>
      <xdr:row>23</xdr:row>
      <xdr:rowOff>123508</xdr:rowOff>
    </xdr:to>
    <xdr:cxnSp macro="">
      <xdr:nvCxnSpPr>
        <xdr:cNvPr id="127" name="Connecteur droit avec flèche 126">
          <a:extLst>
            <a:ext uri="{FF2B5EF4-FFF2-40B4-BE49-F238E27FC236}">
              <a16:creationId xmlns:a16="http://schemas.microsoft.com/office/drawing/2014/main" id="{7A43770E-92C9-469B-9C87-6CE7BDE13614}"/>
            </a:ext>
          </a:extLst>
        </xdr:cNvPr>
        <xdr:cNvCxnSpPr/>
      </xdr:nvCxnSpPr>
      <xdr:spPr>
        <a:xfrm>
          <a:off x="3105150" y="4998720"/>
          <a:ext cx="1101090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24</xdr:row>
      <xdr:rowOff>99060</xdr:rowOff>
    </xdr:from>
    <xdr:to>
      <xdr:col>3</xdr:col>
      <xdr:colOff>15240</xdr:colOff>
      <xdr:row>24</xdr:row>
      <xdr:rowOff>100648</xdr:rowOff>
    </xdr:to>
    <xdr:cxnSp macro="">
      <xdr:nvCxnSpPr>
        <xdr:cNvPr id="128" name="Connecteur droit avec flèche 127">
          <a:extLst>
            <a:ext uri="{FF2B5EF4-FFF2-40B4-BE49-F238E27FC236}">
              <a16:creationId xmlns:a16="http://schemas.microsoft.com/office/drawing/2014/main" id="{0269537A-37D4-45EE-99A7-E82274027769}"/>
            </a:ext>
          </a:extLst>
        </xdr:cNvPr>
        <xdr:cNvCxnSpPr/>
      </xdr:nvCxnSpPr>
      <xdr:spPr>
        <a:xfrm>
          <a:off x="3105150" y="5160010"/>
          <a:ext cx="1101090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7620</xdr:colOff>
      <xdr:row>25</xdr:row>
      <xdr:rowOff>91440</xdr:rowOff>
    </xdr:from>
    <xdr:to>
      <xdr:col>3</xdr:col>
      <xdr:colOff>22860</xdr:colOff>
      <xdr:row>25</xdr:row>
      <xdr:rowOff>93028</xdr:rowOff>
    </xdr:to>
    <xdr:cxnSp macro="">
      <xdr:nvCxnSpPr>
        <xdr:cNvPr id="129" name="Connecteur droit avec flèche 128">
          <a:extLst>
            <a:ext uri="{FF2B5EF4-FFF2-40B4-BE49-F238E27FC236}">
              <a16:creationId xmlns:a16="http://schemas.microsoft.com/office/drawing/2014/main" id="{7E3EAD37-783E-452E-AFD1-683DDF08DCB9}"/>
            </a:ext>
          </a:extLst>
        </xdr:cNvPr>
        <xdr:cNvCxnSpPr/>
      </xdr:nvCxnSpPr>
      <xdr:spPr>
        <a:xfrm>
          <a:off x="3112770" y="5336540"/>
          <a:ext cx="1101090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11</xdr:row>
      <xdr:rowOff>121920</xdr:rowOff>
    </xdr:from>
    <xdr:to>
      <xdr:col>3</xdr:col>
      <xdr:colOff>15240</xdr:colOff>
      <xdr:row>11</xdr:row>
      <xdr:rowOff>123508</xdr:rowOff>
    </xdr:to>
    <xdr:cxnSp macro="">
      <xdr:nvCxnSpPr>
        <xdr:cNvPr id="130" name="Connecteur droit avec flèche 2">
          <a:extLst>
            <a:ext uri="{FF2B5EF4-FFF2-40B4-BE49-F238E27FC236}">
              <a16:creationId xmlns:a16="http://schemas.microsoft.com/office/drawing/2014/main" id="{83453DF6-C75B-4ECC-8AAF-81EC6B3F143B}"/>
            </a:ext>
          </a:extLst>
        </xdr:cNvPr>
        <xdr:cNvCxnSpPr/>
      </xdr:nvCxnSpPr>
      <xdr:spPr>
        <a:xfrm>
          <a:off x="3105150" y="2763520"/>
          <a:ext cx="1101090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12</xdr:row>
      <xdr:rowOff>99060</xdr:rowOff>
    </xdr:from>
    <xdr:to>
      <xdr:col>3</xdr:col>
      <xdr:colOff>15240</xdr:colOff>
      <xdr:row>12</xdr:row>
      <xdr:rowOff>100648</xdr:rowOff>
    </xdr:to>
    <xdr:cxnSp macro="">
      <xdr:nvCxnSpPr>
        <xdr:cNvPr id="131" name="Connecteur droit avec flèche 3">
          <a:extLst>
            <a:ext uri="{FF2B5EF4-FFF2-40B4-BE49-F238E27FC236}">
              <a16:creationId xmlns:a16="http://schemas.microsoft.com/office/drawing/2014/main" id="{3D659A90-70BF-4450-B64A-E8E293405F7A}"/>
            </a:ext>
          </a:extLst>
        </xdr:cNvPr>
        <xdr:cNvCxnSpPr/>
      </xdr:nvCxnSpPr>
      <xdr:spPr>
        <a:xfrm>
          <a:off x="3105150" y="2924810"/>
          <a:ext cx="1101090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23</xdr:row>
      <xdr:rowOff>121920</xdr:rowOff>
    </xdr:from>
    <xdr:to>
      <xdr:col>3</xdr:col>
      <xdr:colOff>15240</xdr:colOff>
      <xdr:row>23</xdr:row>
      <xdr:rowOff>123508</xdr:rowOff>
    </xdr:to>
    <xdr:cxnSp macro="">
      <xdr:nvCxnSpPr>
        <xdr:cNvPr id="132" name="Connecteur droit avec flèche 2">
          <a:extLst>
            <a:ext uri="{FF2B5EF4-FFF2-40B4-BE49-F238E27FC236}">
              <a16:creationId xmlns:a16="http://schemas.microsoft.com/office/drawing/2014/main" id="{B4655E3A-02E3-4A75-A0EB-9EEF0932387D}"/>
            </a:ext>
          </a:extLst>
        </xdr:cNvPr>
        <xdr:cNvCxnSpPr/>
      </xdr:nvCxnSpPr>
      <xdr:spPr>
        <a:xfrm>
          <a:off x="3105150" y="4998720"/>
          <a:ext cx="1101090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24</xdr:row>
      <xdr:rowOff>99060</xdr:rowOff>
    </xdr:from>
    <xdr:to>
      <xdr:col>3</xdr:col>
      <xdr:colOff>15240</xdr:colOff>
      <xdr:row>24</xdr:row>
      <xdr:rowOff>100648</xdr:rowOff>
    </xdr:to>
    <xdr:cxnSp macro="">
      <xdr:nvCxnSpPr>
        <xdr:cNvPr id="133" name="Connecteur droit avec flèche 3">
          <a:extLst>
            <a:ext uri="{FF2B5EF4-FFF2-40B4-BE49-F238E27FC236}">
              <a16:creationId xmlns:a16="http://schemas.microsoft.com/office/drawing/2014/main" id="{32C804C2-56AA-43CB-B6BC-77ED79A0A2A2}"/>
            </a:ext>
          </a:extLst>
        </xdr:cNvPr>
        <xdr:cNvCxnSpPr/>
      </xdr:nvCxnSpPr>
      <xdr:spPr>
        <a:xfrm>
          <a:off x="3105150" y="5160010"/>
          <a:ext cx="1101090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7620</xdr:colOff>
      <xdr:row>25</xdr:row>
      <xdr:rowOff>91440</xdr:rowOff>
    </xdr:from>
    <xdr:to>
      <xdr:col>3</xdr:col>
      <xdr:colOff>22860</xdr:colOff>
      <xdr:row>25</xdr:row>
      <xdr:rowOff>93028</xdr:rowOff>
    </xdr:to>
    <xdr:cxnSp macro="">
      <xdr:nvCxnSpPr>
        <xdr:cNvPr id="134" name="Connecteur droit avec flèche 4">
          <a:extLst>
            <a:ext uri="{FF2B5EF4-FFF2-40B4-BE49-F238E27FC236}">
              <a16:creationId xmlns:a16="http://schemas.microsoft.com/office/drawing/2014/main" id="{22F45A77-81C1-4C13-905D-8093707B8BCB}"/>
            </a:ext>
          </a:extLst>
        </xdr:cNvPr>
        <xdr:cNvCxnSpPr/>
      </xdr:nvCxnSpPr>
      <xdr:spPr>
        <a:xfrm>
          <a:off x="3112770" y="5336540"/>
          <a:ext cx="1101090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4</xdr:row>
      <xdr:rowOff>99060</xdr:rowOff>
    </xdr:from>
    <xdr:to>
      <xdr:col>3</xdr:col>
      <xdr:colOff>15240</xdr:colOff>
      <xdr:row>4</xdr:row>
      <xdr:rowOff>100648</xdr:rowOff>
    </xdr:to>
    <xdr:cxnSp macro="">
      <xdr:nvCxnSpPr>
        <xdr:cNvPr id="135" name="Connecteur droit avec flèche 134">
          <a:extLst>
            <a:ext uri="{FF2B5EF4-FFF2-40B4-BE49-F238E27FC236}">
              <a16:creationId xmlns:a16="http://schemas.microsoft.com/office/drawing/2014/main" id="{0772622A-CA54-4EC3-A52C-BA5FCE2FF1DB}"/>
            </a:ext>
          </a:extLst>
        </xdr:cNvPr>
        <xdr:cNvCxnSpPr/>
      </xdr:nvCxnSpPr>
      <xdr:spPr>
        <a:xfrm>
          <a:off x="3105150" y="1267460"/>
          <a:ext cx="1101090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7620</xdr:colOff>
      <xdr:row>5</xdr:row>
      <xdr:rowOff>91440</xdr:rowOff>
    </xdr:from>
    <xdr:to>
      <xdr:col>3</xdr:col>
      <xdr:colOff>22860</xdr:colOff>
      <xdr:row>5</xdr:row>
      <xdr:rowOff>93028</xdr:rowOff>
    </xdr:to>
    <xdr:cxnSp macro="">
      <xdr:nvCxnSpPr>
        <xdr:cNvPr id="136" name="Connecteur droit avec flèche 135">
          <a:extLst>
            <a:ext uri="{FF2B5EF4-FFF2-40B4-BE49-F238E27FC236}">
              <a16:creationId xmlns:a16="http://schemas.microsoft.com/office/drawing/2014/main" id="{321CCD1E-2DE5-4DE6-929E-45F47777DE92}"/>
            </a:ext>
          </a:extLst>
        </xdr:cNvPr>
        <xdr:cNvCxnSpPr/>
      </xdr:nvCxnSpPr>
      <xdr:spPr>
        <a:xfrm>
          <a:off x="3112770" y="1443990"/>
          <a:ext cx="1101090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4</xdr:row>
      <xdr:rowOff>99060</xdr:rowOff>
    </xdr:from>
    <xdr:to>
      <xdr:col>3</xdr:col>
      <xdr:colOff>15240</xdr:colOff>
      <xdr:row>4</xdr:row>
      <xdr:rowOff>100648</xdr:rowOff>
    </xdr:to>
    <xdr:cxnSp macro="">
      <xdr:nvCxnSpPr>
        <xdr:cNvPr id="137" name="Connecteur droit avec flèche 136">
          <a:extLst>
            <a:ext uri="{FF2B5EF4-FFF2-40B4-BE49-F238E27FC236}">
              <a16:creationId xmlns:a16="http://schemas.microsoft.com/office/drawing/2014/main" id="{B02F5AE3-5469-47A1-95BC-D6BEA3E858D0}"/>
            </a:ext>
          </a:extLst>
        </xdr:cNvPr>
        <xdr:cNvCxnSpPr/>
      </xdr:nvCxnSpPr>
      <xdr:spPr>
        <a:xfrm>
          <a:off x="3105150" y="1267460"/>
          <a:ext cx="1101090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11</xdr:row>
      <xdr:rowOff>121920</xdr:rowOff>
    </xdr:from>
    <xdr:to>
      <xdr:col>3</xdr:col>
      <xdr:colOff>15240</xdr:colOff>
      <xdr:row>11</xdr:row>
      <xdr:rowOff>123508</xdr:rowOff>
    </xdr:to>
    <xdr:cxnSp macro="">
      <xdr:nvCxnSpPr>
        <xdr:cNvPr id="138" name="Connecteur droit avec flèche 137">
          <a:extLst>
            <a:ext uri="{FF2B5EF4-FFF2-40B4-BE49-F238E27FC236}">
              <a16:creationId xmlns:a16="http://schemas.microsoft.com/office/drawing/2014/main" id="{9D6EB0DD-BE37-47C1-974F-8667AAC0DD8D}"/>
            </a:ext>
          </a:extLst>
        </xdr:cNvPr>
        <xdr:cNvCxnSpPr/>
      </xdr:nvCxnSpPr>
      <xdr:spPr>
        <a:xfrm>
          <a:off x="3105150" y="2763520"/>
          <a:ext cx="1101090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12</xdr:row>
      <xdr:rowOff>99060</xdr:rowOff>
    </xdr:from>
    <xdr:to>
      <xdr:col>3</xdr:col>
      <xdr:colOff>15240</xdr:colOff>
      <xdr:row>12</xdr:row>
      <xdr:rowOff>100648</xdr:rowOff>
    </xdr:to>
    <xdr:cxnSp macro="">
      <xdr:nvCxnSpPr>
        <xdr:cNvPr id="139" name="Connecteur droit avec flèche 138">
          <a:extLst>
            <a:ext uri="{FF2B5EF4-FFF2-40B4-BE49-F238E27FC236}">
              <a16:creationId xmlns:a16="http://schemas.microsoft.com/office/drawing/2014/main" id="{D4EE6734-9F7E-4108-814B-9878962FFCD6}"/>
            </a:ext>
          </a:extLst>
        </xdr:cNvPr>
        <xdr:cNvCxnSpPr/>
      </xdr:nvCxnSpPr>
      <xdr:spPr>
        <a:xfrm>
          <a:off x="3105150" y="2924810"/>
          <a:ext cx="1101090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11</xdr:row>
      <xdr:rowOff>121920</xdr:rowOff>
    </xdr:from>
    <xdr:to>
      <xdr:col>3</xdr:col>
      <xdr:colOff>15240</xdr:colOff>
      <xdr:row>11</xdr:row>
      <xdr:rowOff>123508</xdr:rowOff>
    </xdr:to>
    <xdr:cxnSp macro="">
      <xdr:nvCxnSpPr>
        <xdr:cNvPr id="140" name="Connecteur droit avec flèche 139">
          <a:extLst>
            <a:ext uri="{FF2B5EF4-FFF2-40B4-BE49-F238E27FC236}">
              <a16:creationId xmlns:a16="http://schemas.microsoft.com/office/drawing/2014/main" id="{F4DB3707-593F-4456-B8AC-B64C718B90BD}"/>
            </a:ext>
          </a:extLst>
        </xdr:cNvPr>
        <xdr:cNvCxnSpPr/>
      </xdr:nvCxnSpPr>
      <xdr:spPr>
        <a:xfrm>
          <a:off x="3105150" y="2763520"/>
          <a:ext cx="1101090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12</xdr:row>
      <xdr:rowOff>99060</xdr:rowOff>
    </xdr:from>
    <xdr:to>
      <xdr:col>3</xdr:col>
      <xdr:colOff>15240</xdr:colOff>
      <xdr:row>12</xdr:row>
      <xdr:rowOff>100648</xdr:rowOff>
    </xdr:to>
    <xdr:cxnSp macro="">
      <xdr:nvCxnSpPr>
        <xdr:cNvPr id="141" name="Connecteur droit avec flèche 140">
          <a:extLst>
            <a:ext uri="{FF2B5EF4-FFF2-40B4-BE49-F238E27FC236}">
              <a16:creationId xmlns:a16="http://schemas.microsoft.com/office/drawing/2014/main" id="{89DCBF85-22AD-4523-A069-7AE09DD973FA}"/>
            </a:ext>
          </a:extLst>
        </xdr:cNvPr>
        <xdr:cNvCxnSpPr/>
      </xdr:nvCxnSpPr>
      <xdr:spPr>
        <a:xfrm>
          <a:off x="3105150" y="2924810"/>
          <a:ext cx="1101090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11</xdr:row>
      <xdr:rowOff>121920</xdr:rowOff>
    </xdr:from>
    <xdr:to>
      <xdr:col>3</xdr:col>
      <xdr:colOff>15240</xdr:colOff>
      <xdr:row>11</xdr:row>
      <xdr:rowOff>123508</xdr:rowOff>
    </xdr:to>
    <xdr:cxnSp macro="">
      <xdr:nvCxnSpPr>
        <xdr:cNvPr id="142" name="Connecteur droit avec flèche 141">
          <a:extLst>
            <a:ext uri="{FF2B5EF4-FFF2-40B4-BE49-F238E27FC236}">
              <a16:creationId xmlns:a16="http://schemas.microsoft.com/office/drawing/2014/main" id="{913E8A3C-8E85-4411-BFE9-CE0850D4E9CE}"/>
            </a:ext>
          </a:extLst>
        </xdr:cNvPr>
        <xdr:cNvCxnSpPr/>
      </xdr:nvCxnSpPr>
      <xdr:spPr>
        <a:xfrm>
          <a:off x="3105150" y="2763520"/>
          <a:ext cx="1101090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12</xdr:row>
      <xdr:rowOff>99060</xdr:rowOff>
    </xdr:from>
    <xdr:to>
      <xdr:col>3</xdr:col>
      <xdr:colOff>15240</xdr:colOff>
      <xdr:row>12</xdr:row>
      <xdr:rowOff>100648</xdr:rowOff>
    </xdr:to>
    <xdr:cxnSp macro="">
      <xdr:nvCxnSpPr>
        <xdr:cNvPr id="143" name="Connecteur droit avec flèche 142">
          <a:extLst>
            <a:ext uri="{FF2B5EF4-FFF2-40B4-BE49-F238E27FC236}">
              <a16:creationId xmlns:a16="http://schemas.microsoft.com/office/drawing/2014/main" id="{820C2979-597D-4682-80A0-AED58879B4E4}"/>
            </a:ext>
          </a:extLst>
        </xdr:cNvPr>
        <xdr:cNvCxnSpPr/>
      </xdr:nvCxnSpPr>
      <xdr:spPr>
        <a:xfrm>
          <a:off x="3105150" y="2924810"/>
          <a:ext cx="1101090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23</xdr:row>
      <xdr:rowOff>121920</xdr:rowOff>
    </xdr:from>
    <xdr:to>
      <xdr:col>3</xdr:col>
      <xdr:colOff>15240</xdr:colOff>
      <xdr:row>23</xdr:row>
      <xdr:rowOff>123508</xdr:rowOff>
    </xdr:to>
    <xdr:cxnSp macro="">
      <xdr:nvCxnSpPr>
        <xdr:cNvPr id="144" name="Connecteur droit avec flèche 143">
          <a:extLst>
            <a:ext uri="{FF2B5EF4-FFF2-40B4-BE49-F238E27FC236}">
              <a16:creationId xmlns:a16="http://schemas.microsoft.com/office/drawing/2014/main" id="{F4115A82-9E53-4C6B-9FD8-52F28665D505}"/>
            </a:ext>
          </a:extLst>
        </xdr:cNvPr>
        <xdr:cNvCxnSpPr/>
      </xdr:nvCxnSpPr>
      <xdr:spPr>
        <a:xfrm>
          <a:off x="3105150" y="4998720"/>
          <a:ext cx="1101090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24</xdr:row>
      <xdr:rowOff>99060</xdr:rowOff>
    </xdr:from>
    <xdr:to>
      <xdr:col>3</xdr:col>
      <xdr:colOff>15240</xdr:colOff>
      <xdr:row>24</xdr:row>
      <xdr:rowOff>100648</xdr:rowOff>
    </xdr:to>
    <xdr:cxnSp macro="">
      <xdr:nvCxnSpPr>
        <xdr:cNvPr id="145" name="Connecteur droit avec flèche 144">
          <a:extLst>
            <a:ext uri="{FF2B5EF4-FFF2-40B4-BE49-F238E27FC236}">
              <a16:creationId xmlns:a16="http://schemas.microsoft.com/office/drawing/2014/main" id="{8DC1DD1A-E876-4932-8AE3-9BBFBC9D70B7}"/>
            </a:ext>
          </a:extLst>
        </xdr:cNvPr>
        <xdr:cNvCxnSpPr/>
      </xdr:nvCxnSpPr>
      <xdr:spPr>
        <a:xfrm>
          <a:off x="3105150" y="5160010"/>
          <a:ext cx="1101090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7620</xdr:colOff>
      <xdr:row>25</xdr:row>
      <xdr:rowOff>91440</xdr:rowOff>
    </xdr:from>
    <xdr:to>
      <xdr:col>3</xdr:col>
      <xdr:colOff>22860</xdr:colOff>
      <xdr:row>25</xdr:row>
      <xdr:rowOff>93028</xdr:rowOff>
    </xdr:to>
    <xdr:cxnSp macro="">
      <xdr:nvCxnSpPr>
        <xdr:cNvPr id="146" name="Connecteur droit avec flèche 145">
          <a:extLst>
            <a:ext uri="{FF2B5EF4-FFF2-40B4-BE49-F238E27FC236}">
              <a16:creationId xmlns:a16="http://schemas.microsoft.com/office/drawing/2014/main" id="{FC83CAD8-F15E-4943-8145-CD38AA3E18C2}"/>
            </a:ext>
          </a:extLst>
        </xdr:cNvPr>
        <xdr:cNvCxnSpPr/>
      </xdr:nvCxnSpPr>
      <xdr:spPr>
        <a:xfrm>
          <a:off x="3112770" y="5336540"/>
          <a:ext cx="1101090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23</xdr:row>
      <xdr:rowOff>121920</xdr:rowOff>
    </xdr:from>
    <xdr:to>
      <xdr:col>3</xdr:col>
      <xdr:colOff>15240</xdr:colOff>
      <xdr:row>23</xdr:row>
      <xdr:rowOff>123508</xdr:rowOff>
    </xdr:to>
    <xdr:cxnSp macro="">
      <xdr:nvCxnSpPr>
        <xdr:cNvPr id="147" name="Connecteur droit avec flèche 146">
          <a:extLst>
            <a:ext uri="{FF2B5EF4-FFF2-40B4-BE49-F238E27FC236}">
              <a16:creationId xmlns:a16="http://schemas.microsoft.com/office/drawing/2014/main" id="{0DDFE1E3-CFD6-49F2-A94C-5D17D4CAD245}"/>
            </a:ext>
          </a:extLst>
        </xdr:cNvPr>
        <xdr:cNvCxnSpPr/>
      </xdr:nvCxnSpPr>
      <xdr:spPr>
        <a:xfrm>
          <a:off x="3105150" y="4998720"/>
          <a:ext cx="1101090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24</xdr:row>
      <xdr:rowOff>99060</xdr:rowOff>
    </xdr:from>
    <xdr:to>
      <xdr:col>3</xdr:col>
      <xdr:colOff>15240</xdr:colOff>
      <xdr:row>24</xdr:row>
      <xdr:rowOff>100648</xdr:rowOff>
    </xdr:to>
    <xdr:cxnSp macro="">
      <xdr:nvCxnSpPr>
        <xdr:cNvPr id="148" name="Connecteur droit avec flèche 147">
          <a:extLst>
            <a:ext uri="{FF2B5EF4-FFF2-40B4-BE49-F238E27FC236}">
              <a16:creationId xmlns:a16="http://schemas.microsoft.com/office/drawing/2014/main" id="{32580250-FCAA-4E79-A9CE-15A06AC751B3}"/>
            </a:ext>
          </a:extLst>
        </xdr:cNvPr>
        <xdr:cNvCxnSpPr/>
      </xdr:nvCxnSpPr>
      <xdr:spPr>
        <a:xfrm>
          <a:off x="3105150" y="5160010"/>
          <a:ext cx="1101090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7620</xdr:colOff>
      <xdr:row>25</xdr:row>
      <xdr:rowOff>91440</xdr:rowOff>
    </xdr:from>
    <xdr:to>
      <xdr:col>3</xdr:col>
      <xdr:colOff>22860</xdr:colOff>
      <xdr:row>25</xdr:row>
      <xdr:rowOff>93028</xdr:rowOff>
    </xdr:to>
    <xdr:cxnSp macro="">
      <xdr:nvCxnSpPr>
        <xdr:cNvPr id="149" name="Connecteur droit avec flèche 148">
          <a:extLst>
            <a:ext uri="{FF2B5EF4-FFF2-40B4-BE49-F238E27FC236}">
              <a16:creationId xmlns:a16="http://schemas.microsoft.com/office/drawing/2014/main" id="{866F01BC-6E8F-4EC6-A555-19436AFBC22A}"/>
            </a:ext>
          </a:extLst>
        </xdr:cNvPr>
        <xdr:cNvCxnSpPr/>
      </xdr:nvCxnSpPr>
      <xdr:spPr>
        <a:xfrm>
          <a:off x="3112770" y="5336540"/>
          <a:ext cx="1101090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7620</xdr:colOff>
      <xdr:row>25</xdr:row>
      <xdr:rowOff>91440</xdr:rowOff>
    </xdr:from>
    <xdr:to>
      <xdr:col>3</xdr:col>
      <xdr:colOff>22860</xdr:colOff>
      <xdr:row>25</xdr:row>
      <xdr:rowOff>93028</xdr:rowOff>
    </xdr:to>
    <xdr:cxnSp macro="">
      <xdr:nvCxnSpPr>
        <xdr:cNvPr id="150" name="Connecteur droit avec flèche 4">
          <a:extLst>
            <a:ext uri="{FF2B5EF4-FFF2-40B4-BE49-F238E27FC236}">
              <a16:creationId xmlns:a16="http://schemas.microsoft.com/office/drawing/2014/main" id="{E0BCA7E5-A712-45D6-ADDF-D86A432ACD61}"/>
            </a:ext>
          </a:extLst>
        </xdr:cNvPr>
        <xdr:cNvCxnSpPr/>
      </xdr:nvCxnSpPr>
      <xdr:spPr>
        <a:xfrm>
          <a:off x="3112770" y="5336540"/>
          <a:ext cx="1101090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23</xdr:row>
      <xdr:rowOff>121920</xdr:rowOff>
    </xdr:from>
    <xdr:to>
      <xdr:col>3</xdr:col>
      <xdr:colOff>15240</xdr:colOff>
      <xdr:row>23</xdr:row>
      <xdr:rowOff>123508</xdr:rowOff>
    </xdr:to>
    <xdr:cxnSp macro="">
      <xdr:nvCxnSpPr>
        <xdr:cNvPr id="151" name="Connecteur droit avec flèche 150">
          <a:extLst>
            <a:ext uri="{FF2B5EF4-FFF2-40B4-BE49-F238E27FC236}">
              <a16:creationId xmlns:a16="http://schemas.microsoft.com/office/drawing/2014/main" id="{80243696-82F9-4637-8D9E-237CC16674F8}"/>
            </a:ext>
          </a:extLst>
        </xdr:cNvPr>
        <xdr:cNvCxnSpPr/>
      </xdr:nvCxnSpPr>
      <xdr:spPr>
        <a:xfrm>
          <a:off x="3105150" y="4998720"/>
          <a:ext cx="1101090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24</xdr:row>
      <xdr:rowOff>99060</xdr:rowOff>
    </xdr:from>
    <xdr:to>
      <xdr:col>3</xdr:col>
      <xdr:colOff>15240</xdr:colOff>
      <xdr:row>24</xdr:row>
      <xdr:rowOff>100648</xdr:rowOff>
    </xdr:to>
    <xdr:cxnSp macro="">
      <xdr:nvCxnSpPr>
        <xdr:cNvPr id="152" name="Connecteur droit avec flèche 151">
          <a:extLst>
            <a:ext uri="{FF2B5EF4-FFF2-40B4-BE49-F238E27FC236}">
              <a16:creationId xmlns:a16="http://schemas.microsoft.com/office/drawing/2014/main" id="{EA53EE54-4C96-4C0C-8172-EDB00FA6D5E3}"/>
            </a:ext>
          </a:extLst>
        </xdr:cNvPr>
        <xdr:cNvCxnSpPr/>
      </xdr:nvCxnSpPr>
      <xdr:spPr>
        <a:xfrm>
          <a:off x="3105150" y="5160010"/>
          <a:ext cx="1101090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7620</xdr:colOff>
      <xdr:row>25</xdr:row>
      <xdr:rowOff>91440</xdr:rowOff>
    </xdr:from>
    <xdr:to>
      <xdr:col>3</xdr:col>
      <xdr:colOff>22860</xdr:colOff>
      <xdr:row>25</xdr:row>
      <xdr:rowOff>93028</xdr:rowOff>
    </xdr:to>
    <xdr:cxnSp macro="">
      <xdr:nvCxnSpPr>
        <xdr:cNvPr id="153" name="Connecteur droit avec flèche 152">
          <a:extLst>
            <a:ext uri="{FF2B5EF4-FFF2-40B4-BE49-F238E27FC236}">
              <a16:creationId xmlns:a16="http://schemas.microsoft.com/office/drawing/2014/main" id="{5967F5BD-4D1E-40D4-BFC8-987079B83E61}"/>
            </a:ext>
          </a:extLst>
        </xdr:cNvPr>
        <xdr:cNvCxnSpPr/>
      </xdr:nvCxnSpPr>
      <xdr:spPr>
        <a:xfrm>
          <a:off x="3112770" y="5336540"/>
          <a:ext cx="1101090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7620</xdr:colOff>
      <xdr:row>25</xdr:row>
      <xdr:rowOff>91440</xdr:rowOff>
    </xdr:from>
    <xdr:to>
      <xdr:col>3</xdr:col>
      <xdr:colOff>22860</xdr:colOff>
      <xdr:row>25</xdr:row>
      <xdr:rowOff>93028</xdr:rowOff>
    </xdr:to>
    <xdr:cxnSp macro="">
      <xdr:nvCxnSpPr>
        <xdr:cNvPr id="154" name="Connecteur droit avec flèche 4">
          <a:extLst>
            <a:ext uri="{FF2B5EF4-FFF2-40B4-BE49-F238E27FC236}">
              <a16:creationId xmlns:a16="http://schemas.microsoft.com/office/drawing/2014/main" id="{77072D91-691B-422A-AF17-90EAC663D030}"/>
            </a:ext>
          </a:extLst>
        </xdr:cNvPr>
        <xdr:cNvCxnSpPr/>
      </xdr:nvCxnSpPr>
      <xdr:spPr>
        <a:xfrm>
          <a:off x="3112770" y="5336540"/>
          <a:ext cx="1101090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4</xdr:row>
      <xdr:rowOff>99060</xdr:rowOff>
    </xdr:from>
    <xdr:to>
      <xdr:col>3</xdr:col>
      <xdr:colOff>15240</xdr:colOff>
      <xdr:row>4</xdr:row>
      <xdr:rowOff>100648</xdr:rowOff>
    </xdr:to>
    <xdr:cxnSp macro="">
      <xdr:nvCxnSpPr>
        <xdr:cNvPr id="155" name="Connecteur droit avec flèche 154">
          <a:extLst>
            <a:ext uri="{FF2B5EF4-FFF2-40B4-BE49-F238E27FC236}">
              <a16:creationId xmlns:a16="http://schemas.microsoft.com/office/drawing/2014/main" id="{DFB1E054-C8E9-4F86-A754-C63517F4218D}"/>
            </a:ext>
          </a:extLst>
        </xdr:cNvPr>
        <xdr:cNvCxnSpPr/>
      </xdr:nvCxnSpPr>
      <xdr:spPr>
        <a:xfrm>
          <a:off x="3105150" y="1267460"/>
          <a:ext cx="1101090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7620</xdr:colOff>
      <xdr:row>5</xdr:row>
      <xdr:rowOff>91440</xdr:rowOff>
    </xdr:from>
    <xdr:to>
      <xdr:col>3</xdr:col>
      <xdr:colOff>22860</xdr:colOff>
      <xdr:row>5</xdr:row>
      <xdr:rowOff>93028</xdr:rowOff>
    </xdr:to>
    <xdr:cxnSp macro="">
      <xdr:nvCxnSpPr>
        <xdr:cNvPr id="156" name="Connecteur droit avec flèche 155">
          <a:extLst>
            <a:ext uri="{FF2B5EF4-FFF2-40B4-BE49-F238E27FC236}">
              <a16:creationId xmlns:a16="http://schemas.microsoft.com/office/drawing/2014/main" id="{8388C984-B9A2-44E7-B552-D34C45D0583B}"/>
            </a:ext>
          </a:extLst>
        </xdr:cNvPr>
        <xdr:cNvCxnSpPr/>
      </xdr:nvCxnSpPr>
      <xdr:spPr>
        <a:xfrm>
          <a:off x="3112770" y="1443990"/>
          <a:ext cx="1101090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11</xdr:row>
      <xdr:rowOff>121920</xdr:rowOff>
    </xdr:from>
    <xdr:to>
      <xdr:col>3</xdr:col>
      <xdr:colOff>15240</xdr:colOff>
      <xdr:row>11</xdr:row>
      <xdr:rowOff>123508</xdr:rowOff>
    </xdr:to>
    <xdr:cxnSp macro="">
      <xdr:nvCxnSpPr>
        <xdr:cNvPr id="157" name="Connecteur droit avec flèche 156">
          <a:extLst>
            <a:ext uri="{FF2B5EF4-FFF2-40B4-BE49-F238E27FC236}">
              <a16:creationId xmlns:a16="http://schemas.microsoft.com/office/drawing/2014/main" id="{32C94D94-43DB-4DB0-9D3F-FC880E3BDE8A}"/>
            </a:ext>
          </a:extLst>
        </xdr:cNvPr>
        <xdr:cNvCxnSpPr/>
      </xdr:nvCxnSpPr>
      <xdr:spPr>
        <a:xfrm>
          <a:off x="3105150" y="2763520"/>
          <a:ext cx="1101090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12</xdr:row>
      <xdr:rowOff>99060</xdr:rowOff>
    </xdr:from>
    <xdr:to>
      <xdr:col>3</xdr:col>
      <xdr:colOff>15240</xdr:colOff>
      <xdr:row>12</xdr:row>
      <xdr:rowOff>100648</xdr:rowOff>
    </xdr:to>
    <xdr:cxnSp macro="">
      <xdr:nvCxnSpPr>
        <xdr:cNvPr id="158" name="Connecteur droit avec flèche 157">
          <a:extLst>
            <a:ext uri="{FF2B5EF4-FFF2-40B4-BE49-F238E27FC236}">
              <a16:creationId xmlns:a16="http://schemas.microsoft.com/office/drawing/2014/main" id="{A21A8DAB-6683-45BA-A5B3-1F16F119B8F9}"/>
            </a:ext>
          </a:extLst>
        </xdr:cNvPr>
        <xdr:cNvCxnSpPr/>
      </xdr:nvCxnSpPr>
      <xdr:spPr>
        <a:xfrm>
          <a:off x="3105150" y="2924810"/>
          <a:ext cx="1101090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7620</xdr:colOff>
      <xdr:row>13</xdr:row>
      <xdr:rowOff>91440</xdr:rowOff>
    </xdr:from>
    <xdr:to>
      <xdr:col>3</xdr:col>
      <xdr:colOff>22860</xdr:colOff>
      <xdr:row>13</xdr:row>
      <xdr:rowOff>93028</xdr:rowOff>
    </xdr:to>
    <xdr:cxnSp macro="">
      <xdr:nvCxnSpPr>
        <xdr:cNvPr id="159" name="Connecteur droit avec flèche 158">
          <a:extLst>
            <a:ext uri="{FF2B5EF4-FFF2-40B4-BE49-F238E27FC236}">
              <a16:creationId xmlns:a16="http://schemas.microsoft.com/office/drawing/2014/main" id="{FAE8066F-3DC8-4106-B1D5-C55ECCC473B3}"/>
            </a:ext>
          </a:extLst>
        </xdr:cNvPr>
        <xdr:cNvCxnSpPr/>
      </xdr:nvCxnSpPr>
      <xdr:spPr>
        <a:xfrm>
          <a:off x="3112770" y="3101340"/>
          <a:ext cx="1101090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23</xdr:row>
      <xdr:rowOff>121920</xdr:rowOff>
    </xdr:from>
    <xdr:to>
      <xdr:col>3</xdr:col>
      <xdr:colOff>15240</xdr:colOff>
      <xdr:row>23</xdr:row>
      <xdr:rowOff>123508</xdr:rowOff>
    </xdr:to>
    <xdr:cxnSp macro="">
      <xdr:nvCxnSpPr>
        <xdr:cNvPr id="160" name="Connecteur droit avec flèche 159">
          <a:extLst>
            <a:ext uri="{FF2B5EF4-FFF2-40B4-BE49-F238E27FC236}">
              <a16:creationId xmlns:a16="http://schemas.microsoft.com/office/drawing/2014/main" id="{001B8974-10D8-4C8C-841A-1601A33EA9F2}"/>
            </a:ext>
          </a:extLst>
        </xdr:cNvPr>
        <xdr:cNvCxnSpPr/>
      </xdr:nvCxnSpPr>
      <xdr:spPr>
        <a:xfrm>
          <a:off x="3105150" y="4998720"/>
          <a:ext cx="1101090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24</xdr:row>
      <xdr:rowOff>99060</xdr:rowOff>
    </xdr:from>
    <xdr:to>
      <xdr:col>3</xdr:col>
      <xdr:colOff>15240</xdr:colOff>
      <xdr:row>24</xdr:row>
      <xdr:rowOff>100648</xdr:rowOff>
    </xdr:to>
    <xdr:cxnSp macro="">
      <xdr:nvCxnSpPr>
        <xdr:cNvPr id="161" name="Connecteur droit avec flèche 160">
          <a:extLst>
            <a:ext uri="{FF2B5EF4-FFF2-40B4-BE49-F238E27FC236}">
              <a16:creationId xmlns:a16="http://schemas.microsoft.com/office/drawing/2014/main" id="{BB69904A-6BA4-4F04-B416-AA65508A6CBD}"/>
            </a:ext>
          </a:extLst>
        </xdr:cNvPr>
        <xdr:cNvCxnSpPr/>
      </xdr:nvCxnSpPr>
      <xdr:spPr>
        <a:xfrm>
          <a:off x="3105150" y="5160010"/>
          <a:ext cx="1101090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11</xdr:row>
      <xdr:rowOff>121920</xdr:rowOff>
    </xdr:from>
    <xdr:to>
      <xdr:col>3</xdr:col>
      <xdr:colOff>15240</xdr:colOff>
      <xdr:row>11</xdr:row>
      <xdr:rowOff>123508</xdr:rowOff>
    </xdr:to>
    <xdr:cxnSp macro="">
      <xdr:nvCxnSpPr>
        <xdr:cNvPr id="162" name="Connecteur droit avec flèche 161">
          <a:extLst>
            <a:ext uri="{FF2B5EF4-FFF2-40B4-BE49-F238E27FC236}">
              <a16:creationId xmlns:a16="http://schemas.microsoft.com/office/drawing/2014/main" id="{CA9C966F-E867-4459-BBD1-A6E10755DAA2}"/>
            </a:ext>
          </a:extLst>
        </xdr:cNvPr>
        <xdr:cNvCxnSpPr/>
      </xdr:nvCxnSpPr>
      <xdr:spPr>
        <a:xfrm>
          <a:off x="3105150" y="2763520"/>
          <a:ext cx="1101090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12</xdr:row>
      <xdr:rowOff>99060</xdr:rowOff>
    </xdr:from>
    <xdr:to>
      <xdr:col>3</xdr:col>
      <xdr:colOff>15240</xdr:colOff>
      <xdr:row>12</xdr:row>
      <xdr:rowOff>100648</xdr:rowOff>
    </xdr:to>
    <xdr:cxnSp macro="">
      <xdr:nvCxnSpPr>
        <xdr:cNvPr id="163" name="Connecteur droit avec flèche 162">
          <a:extLst>
            <a:ext uri="{FF2B5EF4-FFF2-40B4-BE49-F238E27FC236}">
              <a16:creationId xmlns:a16="http://schemas.microsoft.com/office/drawing/2014/main" id="{C59C8ECF-04B2-4B9F-8149-CCFDBB985DC9}"/>
            </a:ext>
          </a:extLst>
        </xdr:cNvPr>
        <xdr:cNvCxnSpPr/>
      </xdr:nvCxnSpPr>
      <xdr:spPr>
        <a:xfrm>
          <a:off x="3105150" y="2924810"/>
          <a:ext cx="1101090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23</xdr:row>
      <xdr:rowOff>121920</xdr:rowOff>
    </xdr:from>
    <xdr:to>
      <xdr:col>3</xdr:col>
      <xdr:colOff>15240</xdr:colOff>
      <xdr:row>23</xdr:row>
      <xdr:rowOff>123508</xdr:rowOff>
    </xdr:to>
    <xdr:cxnSp macro="">
      <xdr:nvCxnSpPr>
        <xdr:cNvPr id="164" name="Connecteur droit avec flèche 163">
          <a:extLst>
            <a:ext uri="{FF2B5EF4-FFF2-40B4-BE49-F238E27FC236}">
              <a16:creationId xmlns:a16="http://schemas.microsoft.com/office/drawing/2014/main" id="{4949B281-90EE-43CB-97E2-19EBA251B773}"/>
            </a:ext>
          </a:extLst>
        </xdr:cNvPr>
        <xdr:cNvCxnSpPr/>
      </xdr:nvCxnSpPr>
      <xdr:spPr>
        <a:xfrm>
          <a:off x="3105150" y="4998720"/>
          <a:ext cx="1101090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24</xdr:row>
      <xdr:rowOff>99060</xdr:rowOff>
    </xdr:from>
    <xdr:to>
      <xdr:col>3</xdr:col>
      <xdr:colOff>15240</xdr:colOff>
      <xdr:row>24</xdr:row>
      <xdr:rowOff>100648</xdr:rowOff>
    </xdr:to>
    <xdr:cxnSp macro="">
      <xdr:nvCxnSpPr>
        <xdr:cNvPr id="165" name="Connecteur droit avec flèche 164">
          <a:extLst>
            <a:ext uri="{FF2B5EF4-FFF2-40B4-BE49-F238E27FC236}">
              <a16:creationId xmlns:a16="http://schemas.microsoft.com/office/drawing/2014/main" id="{06C83A98-84E5-41AD-9DEA-DDC19F131C1A}"/>
            </a:ext>
          </a:extLst>
        </xdr:cNvPr>
        <xdr:cNvCxnSpPr/>
      </xdr:nvCxnSpPr>
      <xdr:spPr>
        <a:xfrm>
          <a:off x="3105150" y="5160010"/>
          <a:ext cx="1101090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7620</xdr:colOff>
      <xdr:row>25</xdr:row>
      <xdr:rowOff>91440</xdr:rowOff>
    </xdr:from>
    <xdr:to>
      <xdr:col>3</xdr:col>
      <xdr:colOff>22860</xdr:colOff>
      <xdr:row>25</xdr:row>
      <xdr:rowOff>93028</xdr:rowOff>
    </xdr:to>
    <xdr:cxnSp macro="">
      <xdr:nvCxnSpPr>
        <xdr:cNvPr id="166" name="Connecteur droit avec flèche 165">
          <a:extLst>
            <a:ext uri="{FF2B5EF4-FFF2-40B4-BE49-F238E27FC236}">
              <a16:creationId xmlns:a16="http://schemas.microsoft.com/office/drawing/2014/main" id="{6F952277-C939-496F-A593-0FC9AA27B00C}"/>
            </a:ext>
          </a:extLst>
        </xdr:cNvPr>
        <xdr:cNvCxnSpPr/>
      </xdr:nvCxnSpPr>
      <xdr:spPr>
        <a:xfrm>
          <a:off x="3112770" y="5336540"/>
          <a:ext cx="1101090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11</xdr:row>
      <xdr:rowOff>121920</xdr:rowOff>
    </xdr:from>
    <xdr:to>
      <xdr:col>3</xdr:col>
      <xdr:colOff>15240</xdr:colOff>
      <xdr:row>11</xdr:row>
      <xdr:rowOff>123508</xdr:rowOff>
    </xdr:to>
    <xdr:cxnSp macro="">
      <xdr:nvCxnSpPr>
        <xdr:cNvPr id="167" name="Connecteur droit avec flèche 2">
          <a:extLst>
            <a:ext uri="{FF2B5EF4-FFF2-40B4-BE49-F238E27FC236}">
              <a16:creationId xmlns:a16="http://schemas.microsoft.com/office/drawing/2014/main" id="{811B0B74-A671-4995-BBA2-3F91AF5318C9}"/>
            </a:ext>
          </a:extLst>
        </xdr:cNvPr>
        <xdr:cNvCxnSpPr/>
      </xdr:nvCxnSpPr>
      <xdr:spPr>
        <a:xfrm>
          <a:off x="3105150" y="2763520"/>
          <a:ext cx="1101090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12</xdr:row>
      <xdr:rowOff>99060</xdr:rowOff>
    </xdr:from>
    <xdr:to>
      <xdr:col>3</xdr:col>
      <xdr:colOff>15240</xdr:colOff>
      <xdr:row>12</xdr:row>
      <xdr:rowOff>100648</xdr:rowOff>
    </xdr:to>
    <xdr:cxnSp macro="">
      <xdr:nvCxnSpPr>
        <xdr:cNvPr id="168" name="Connecteur droit avec flèche 3">
          <a:extLst>
            <a:ext uri="{FF2B5EF4-FFF2-40B4-BE49-F238E27FC236}">
              <a16:creationId xmlns:a16="http://schemas.microsoft.com/office/drawing/2014/main" id="{3E37481A-DFF6-4106-AF0A-F5077507D0BF}"/>
            </a:ext>
          </a:extLst>
        </xdr:cNvPr>
        <xdr:cNvCxnSpPr/>
      </xdr:nvCxnSpPr>
      <xdr:spPr>
        <a:xfrm>
          <a:off x="3105150" y="2924810"/>
          <a:ext cx="1101090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23</xdr:row>
      <xdr:rowOff>121920</xdr:rowOff>
    </xdr:from>
    <xdr:to>
      <xdr:col>3</xdr:col>
      <xdr:colOff>15240</xdr:colOff>
      <xdr:row>23</xdr:row>
      <xdr:rowOff>123508</xdr:rowOff>
    </xdr:to>
    <xdr:cxnSp macro="">
      <xdr:nvCxnSpPr>
        <xdr:cNvPr id="169" name="Connecteur droit avec flèche 2">
          <a:extLst>
            <a:ext uri="{FF2B5EF4-FFF2-40B4-BE49-F238E27FC236}">
              <a16:creationId xmlns:a16="http://schemas.microsoft.com/office/drawing/2014/main" id="{A30D9CEF-C51B-4EC5-A79A-14F4F8844232}"/>
            </a:ext>
          </a:extLst>
        </xdr:cNvPr>
        <xdr:cNvCxnSpPr/>
      </xdr:nvCxnSpPr>
      <xdr:spPr>
        <a:xfrm>
          <a:off x="3105150" y="4998720"/>
          <a:ext cx="1101090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24</xdr:row>
      <xdr:rowOff>99060</xdr:rowOff>
    </xdr:from>
    <xdr:to>
      <xdr:col>3</xdr:col>
      <xdr:colOff>15240</xdr:colOff>
      <xdr:row>24</xdr:row>
      <xdr:rowOff>100648</xdr:rowOff>
    </xdr:to>
    <xdr:cxnSp macro="">
      <xdr:nvCxnSpPr>
        <xdr:cNvPr id="170" name="Connecteur droit avec flèche 3">
          <a:extLst>
            <a:ext uri="{FF2B5EF4-FFF2-40B4-BE49-F238E27FC236}">
              <a16:creationId xmlns:a16="http://schemas.microsoft.com/office/drawing/2014/main" id="{59F75377-141B-4BFA-928B-ED7F10A0E5AE}"/>
            </a:ext>
          </a:extLst>
        </xdr:cNvPr>
        <xdr:cNvCxnSpPr/>
      </xdr:nvCxnSpPr>
      <xdr:spPr>
        <a:xfrm>
          <a:off x="3105150" y="5160010"/>
          <a:ext cx="1101090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7620</xdr:colOff>
      <xdr:row>25</xdr:row>
      <xdr:rowOff>91440</xdr:rowOff>
    </xdr:from>
    <xdr:to>
      <xdr:col>3</xdr:col>
      <xdr:colOff>22860</xdr:colOff>
      <xdr:row>25</xdr:row>
      <xdr:rowOff>93028</xdr:rowOff>
    </xdr:to>
    <xdr:cxnSp macro="">
      <xdr:nvCxnSpPr>
        <xdr:cNvPr id="171" name="Connecteur droit avec flèche 4">
          <a:extLst>
            <a:ext uri="{FF2B5EF4-FFF2-40B4-BE49-F238E27FC236}">
              <a16:creationId xmlns:a16="http://schemas.microsoft.com/office/drawing/2014/main" id="{392CA6C8-1386-417C-9D5D-DDD8130877D5}"/>
            </a:ext>
          </a:extLst>
        </xdr:cNvPr>
        <xdr:cNvCxnSpPr/>
      </xdr:nvCxnSpPr>
      <xdr:spPr>
        <a:xfrm>
          <a:off x="3112770" y="5336540"/>
          <a:ext cx="1101090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4</xdr:row>
      <xdr:rowOff>99060</xdr:rowOff>
    </xdr:from>
    <xdr:to>
      <xdr:col>3</xdr:col>
      <xdr:colOff>15240</xdr:colOff>
      <xdr:row>4</xdr:row>
      <xdr:rowOff>100648</xdr:rowOff>
    </xdr:to>
    <xdr:cxnSp macro="">
      <xdr:nvCxnSpPr>
        <xdr:cNvPr id="172" name="Connecteur droit avec flèche 171">
          <a:extLst>
            <a:ext uri="{FF2B5EF4-FFF2-40B4-BE49-F238E27FC236}">
              <a16:creationId xmlns:a16="http://schemas.microsoft.com/office/drawing/2014/main" id="{72BDDE53-DAD0-43A7-8CC7-3E523D7B2A30}"/>
            </a:ext>
          </a:extLst>
        </xdr:cNvPr>
        <xdr:cNvCxnSpPr/>
      </xdr:nvCxnSpPr>
      <xdr:spPr>
        <a:xfrm>
          <a:off x="3105150" y="1267460"/>
          <a:ext cx="1101090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7620</xdr:colOff>
      <xdr:row>5</xdr:row>
      <xdr:rowOff>91440</xdr:rowOff>
    </xdr:from>
    <xdr:to>
      <xdr:col>3</xdr:col>
      <xdr:colOff>22860</xdr:colOff>
      <xdr:row>5</xdr:row>
      <xdr:rowOff>93028</xdr:rowOff>
    </xdr:to>
    <xdr:cxnSp macro="">
      <xdr:nvCxnSpPr>
        <xdr:cNvPr id="173" name="Connecteur droit avec flèche 172">
          <a:extLst>
            <a:ext uri="{FF2B5EF4-FFF2-40B4-BE49-F238E27FC236}">
              <a16:creationId xmlns:a16="http://schemas.microsoft.com/office/drawing/2014/main" id="{12B19E1E-534E-4CA5-8CC1-6C8CDA2724B8}"/>
            </a:ext>
          </a:extLst>
        </xdr:cNvPr>
        <xdr:cNvCxnSpPr/>
      </xdr:nvCxnSpPr>
      <xdr:spPr>
        <a:xfrm>
          <a:off x="3112770" y="1443990"/>
          <a:ext cx="1101090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4</xdr:row>
      <xdr:rowOff>99060</xdr:rowOff>
    </xdr:from>
    <xdr:to>
      <xdr:col>3</xdr:col>
      <xdr:colOff>15240</xdr:colOff>
      <xdr:row>4</xdr:row>
      <xdr:rowOff>100648</xdr:rowOff>
    </xdr:to>
    <xdr:cxnSp macro="">
      <xdr:nvCxnSpPr>
        <xdr:cNvPr id="174" name="Connecteur droit avec flèche 173">
          <a:extLst>
            <a:ext uri="{FF2B5EF4-FFF2-40B4-BE49-F238E27FC236}">
              <a16:creationId xmlns:a16="http://schemas.microsoft.com/office/drawing/2014/main" id="{B62A530C-8467-4188-ADCE-A433F620FE43}"/>
            </a:ext>
          </a:extLst>
        </xdr:cNvPr>
        <xdr:cNvCxnSpPr/>
      </xdr:nvCxnSpPr>
      <xdr:spPr>
        <a:xfrm>
          <a:off x="3105150" y="1267460"/>
          <a:ext cx="1101090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11</xdr:row>
      <xdr:rowOff>121920</xdr:rowOff>
    </xdr:from>
    <xdr:to>
      <xdr:col>3</xdr:col>
      <xdr:colOff>15240</xdr:colOff>
      <xdr:row>11</xdr:row>
      <xdr:rowOff>123508</xdr:rowOff>
    </xdr:to>
    <xdr:cxnSp macro="">
      <xdr:nvCxnSpPr>
        <xdr:cNvPr id="175" name="Connecteur droit avec flèche 174">
          <a:extLst>
            <a:ext uri="{FF2B5EF4-FFF2-40B4-BE49-F238E27FC236}">
              <a16:creationId xmlns:a16="http://schemas.microsoft.com/office/drawing/2014/main" id="{701EC28E-6988-4410-9EF3-9EB4D60B3AB3}"/>
            </a:ext>
          </a:extLst>
        </xdr:cNvPr>
        <xdr:cNvCxnSpPr/>
      </xdr:nvCxnSpPr>
      <xdr:spPr>
        <a:xfrm>
          <a:off x="3105150" y="2763520"/>
          <a:ext cx="1101090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12</xdr:row>
      <xdr:rowOff>99060</xdr:rowOff>
    </xdr:from>
    <xdr:to>
      <xdr:col>3</xdr:col>
      <xdr:colOff>15240</xdr:colOff>
      <xdr:row>12</xdr:row>
      <xdr:rowOff>100648</xdr:rowOff>
    </xdr:to>
    <xdr:cxnSp macro="">
      <xdr:nvCxnSpPr>
        <xdr:cNvPr id="176" name="Connecteur droit avec flèche 175">
          <a:extLst>
            <a:ext uri="{FF2B5EF4-FFF2-40B4-BE49-F238E27FC236}">
              <a16:creationId xmlns:a16="http://schemas.microsoft.com/office/drawing/2014/main" id="{7EB6A892-2F38-40A9-8107-1491733D07EB}"/>
            </a:ext>
          </a:extLst>
        </xdr:cNvPr>
        <xdr:cNvCxnSpPr/>
      </xdr:nvCxnSpPr>
      <xdr:spPr>
        <a:xfrm>
          <a:off x="3105150" y="2924810"/>
          <a:ext cx="1101090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11</xdr:row>
      <xdr:rowOff>121920</xdr:rowOff>
    </xdr:from>
    <xdr:to>
      <xdr:col>3</xdr:col>
      <xdr:colOff>15240</xdr:colOff>
      <xdr:row>11</xdr:row>
      <xdr:rowOff>123508</xdr:rowOff>
    </xdr:to>
    <xdr:cxnSp macro="">
      <xdr:nvCxnSpPr>
        <xdr:cNvPr id="177" name="Connecteur droit avec flèche 176">
          <a:extLst>
            <a:ext uri="{FF2B5EF4-FFF2-40B4-BE49-F238E27FC236}">
              <a16:creationId xmlns:a16="http://schemas.microsoft.com/office/drawing/2014/main" id="{99F5A1CF-BD0C-450B-9420-E8BEB6C3A610}"/>
            </a:ext>
          </a:extLst>
        </xdr:cNvPr>
        <xdr:cNvCxnSpPr/>
      </xdr:nvCxnSpPr>
      <xdr:spPr>
        <a:xfrm>
          <a:off x="3105150" y="2763520"/>
          <a:ext cx="1101090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12</xdr:row>
      <xdr:rowOff>99060</xdr:rowOff>
    </xdr:from>
    <xdr:to>
      <xdr:col>3</xdr:col>
      <xdr:colOff>15240</xdr:colOff>
      <xdr:row>12</xdr:row>
      <xdr:rowOff>100648</xdr:rowOff>
    </xdr:to>
    <xdr:cxnSp macro="">
      <xdr:nvCxnSpPr>
        <xdr:cNvPr id="178" name="Connecteur droit avec flèche 177">
          <a:extLst>
            <a:ext uri="{FF2B5EF4-FFF2-40B4-BE49-F238E27FC236}">
              <a16:creationId xmlns:a16="http://schemas.microsoft.com/office/drawing/2014/main" id="{093F6523-06D7-4D9C-9F58-9D3B7AEF4075}"/>
            </a:ext>
          </a:extLst>
        </xdr:cNvPr>
        <xdr:cNvCxnSpPr/>
      </xdr:nvCxnSpPr>
      <xdr:spPr>
        <a:xfrm>
          <a:off x="3105150" y="2924810"/>
          <a:ext cx="1101090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11</xdr:row>
      <xdr:rowOff>121920</xdr:rowOff>
    </xdr:from>
    <xdr:to>
      <xdr:col>3</xdr:col>
      <xdr:colOff>15240</xdr:colOff>
      <xdr:row>11</xdr:row>
      <xdr:rowOff>123508</xdr:rowOff>
    </xdr:to>
    <xdr:cxnSp macro="">
      <xdr:nvCxnSpPr>
        <xdr:cNvPr id="179" name="Connecteur droit avec flèche 178">
          <a:extLst>
            <a:ext uri="{FF2B5EF4-FFF2-40B4-BE49-F238E27FC236}">
              <a16:creationId xmlns:a16="http://schemas.microsoft.com/office/drawing/2014/main" id="{F9BA1C03-100B-4630-AE86-5984C0EB9876}"/>
            </a:ext>
          </a:extLst>
        </xdr:cNvPr>
        <xdr:cNvCxnSpPr/>
      </xdr:nvCxnSpPr>
      <xdr:spPr>
        <a:xfrm>
          <a:off x="3105150" y="2763520"/>
          <a:ext cx="1101090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12</xdr:row>
      <xdr:rowOff>99060</xdr:rowOff>
    </xdr:from>
    <xdr:to>
      <xdr:col>3</xdr:col>
      <xdr:colOff>15240</xdr:colOff>
      <xdr:row>12</xdr:row>
      <xdr:rowOff>100648</xdr:rowOff>
    </xdr:to>
    <xdr:cxnSp macro="">
      <xdr:nvCxnSpPr>
        <xdr:cNvPr id="180" name="Connecteur droit avec flèche 179">
          <a:extLst>
            <a:ext uri="{FF2B5EF4-FFF2-40B4-BE49-F238E27FC236}">
              <a16:creationId xmlns:a16="http://schemas.microsoft.com/office/drawing/2014/main" id="{2A7A5363-44AB-4C62-B9D6-91B0335BDEDA}"/>
            </a:ext>
          </a:extLst>
        </xdr:cNvPr>
        <xdr:cNvCxnSpPr/>
      </xdr:nvCxnSpPr>
      <xdr:spPr>
        <a:xfrm>
          <a:off x="3105150" y="2924810"/>
          <a:ext cx="1101090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23</xdr:row>
      <xdr:rowOff>121920</xdr:rowOff>
    </xdr:from>
    <xdr:to>
      <xdr:col>3</xdr:col>
      <xdr:colOff>15240</xdr:colOff>
      <xdr:row>23</xdr:row>
      <xdr:rowOff>123508</xdr:rowOff>
    </xdr:to>
    <xdr:cxnSp macro="">
      <xdr:nvCxnSpPr>
        <xdr:cNvPr id="181" name="Connecteur droit avec flèche 180">
          <a:extLst>
            <a:ext uri="{FF2B5EF4-FFF2-40B4-BE49-F238E27FC236}">
              <a16:creationId xmlns:a16="http://schemas.microsoft.com/office/drawing/2014/main" id="{F5145C7D-B85C-4C36-9E18-7C6BDADCF319}"/>
            </a:ext>
          </a:extLst>
        </xdr:cNvPr>
        <xdr:cNvCxnSpPr/>
      </xdr:nvCxnSpPr>
      <xdr:spPr>
        <a:xfrm>
          <a:off x="3105150" y="4998720"/>
          <a:ext cx="1101090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24</xdr:row>
      <xdr:rowOff>99060</xdr:rowOff>
    </xdr:from>
    <xdr:to>
      <xdr:col>3</xdr:col>
      <xdr:colOff>15240</xdr:colOff>
      <xdr:row>24</xdr:row>
      <xdr:rowOff>100648</xdr:rowOff>
    </xdr:to>
    <xdr:cxnSp macro="">
      <xdr:nvCxnSpPr>
        <xdr:cNvPr id="182" name="Connecteur droit avec flèche 181">
          <a:extLst>
            <a:ext uri="{FF2B5EF4-FFF2-40B4-BE49-F238E27FC236}">
              <a16:creationId xmlns:a16="http://schemas.microsoft.com/office/drawing/2014/main" id="{30C0CA8F-A62E-43E0-88B4-E6A9E33C8D70}"/>
            </a:ext>
          </a:extLst>
        </xdr:cNvPr>
        <xdr:cNvCxnSpPr/>
      </xdr:nvCxnSpPr>
      <xdr:spPr>
        <a:xfrm>
          <a:off x="3105150" y="5160010"/>
          <a:ext cx="1101090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7620</xdr:colOff>
      <xdr:row>25</xdr:row>
      <xdr:rowOff>91440</xdr:rowOff>
    </xdr:from>
    <xdr:to>
      <xdr:col>3</xdr:col>
      <xdr:colOff>22860</xdr:colOff>
      <xdr:row>25</xdr:row>
      <xdr:rowOff>93028</xdr:rowOff>
    </xdr:to>
    <xdr:cxnSp macro="">
      <xdr:nvCxnSpPr>
        <xdr:cNvPr id="183" name="Connecteur droit avec flèche 182">
          <a:extLst>
            <a:ext uri="{FF2B5EF4-FFF2-40B4-BE49-F238E27FC236}">
              <a16:creationId xmlns:a16="http://schemas.microsoft.com/office/drawing/2014/main" id="{CE8A0E8D-E573-4388-B2E5-95F377A4F681}"/>
            </a:ext>
          </a:extLst>
        </xdr:cNvPr>
        <xdr:cNvCxnSpPr/>
      </xdr:nvCxnSpPr>
      <xdr:spPr>
        <a:xfrm>
          <a:off x="3112770" y="5336540"/>
          <a:ext cx="1101090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23</xdr:row>
      <xdr:rowOff>121920</xdr:rowOff>
    </xdr:from>
    <xdr:to>
      <xdr:col>3</xdr:col>
      <xdr:colOff>15240</xdr:colOff>
      <xdr:row>23</xdr:row>
      <xdr:rowOff>123508</xdr:rowOff>
    </xdr:to>
    <xdr:cxnSp macro="">
      <xdr:nvCxnSpPr>
        <xdr:cNvPr id="184" name="Connecteur droit avec flèche 183">
          <a:extLst>
            <a:ext uri="{FF2B5EF4-FFF2-40B4-BE49-F238E27FC236}">
              <a16:creationId xmlns:a16="http://schemas.microsoft.com/office/drawing/2014/main" id="{CD2F68B8-7C4B-40E7-9109-6663C9D7C1DE}"/>
            </a:ext>
          </a:extLst>
        </xdr:cNvPr>
        <xdr:cNvCxnSpPr/>
      </xdr:nvCxnSpPr>
      <xdr:spPr>
        <a:xfrm>
          <a:off x="3105150" y="4998720"/>
          <a:ext cx="1101090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24</xdr:row>
      <xdr:rowOff>99060</xdr:rowOff>
    </xdr:from>
    <xdr:to>
      <xdr:col>3</xdr:col>
      <xdr:colOff>15240</xdr:colOff>
      <xdr:row>24</xdr:row>
      <xdr:rowOff>100648</xdr:rowOff>
    </xdr:to>
    <xdr:cxnSp macro="">
      <xdr:nvCxnSpPr>
        <xdr:cNvPr id="185" name="Connecteur droit avec flèche 184">
          <a:extLst>
            <a:ext uri="{FF2B5EF4-FFF2-40B4-BE49-F238E27FC236}">
              <a16:creationId xmlns:a16="http://schemas.microsoft.com/office/drawing/2014/main" id="{9B6DA8E0-C25A-44D4-AB74-FA04A1C79CF6}"/>
            </a:ext>
          </a:extLst>
        </xdr:cNvPr>
        <xdr:cNvCxnSpPr/>
      </xdr:nvCxnSpPr>
      <xdr:spPr>
        <a:xfrm>
          <a:off x="3105150" y="5160010"/>
          <a:ext cx="1101090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7620</xdr:colOff>
      <xdr:row>25</xdr:row>
      <xdr:rowOff>91440</xdr:rowOff>
    </xdr:from>
    <xdr:to>
      <xdr:col>3</xdr:col>
      <xdr:colOff>22860</xdr:colOff>
      <xdr:row>25</xdr:row>
      <xdr:rowOff>93028</xdr:rowOff>
    </xdr:to>
    <xdr:cxnSp macro="">
      <xdr:nvCxnSpPr>
        <xdr:cNvPr id="186" name="Connecteur droit avec flèche 185">
          <a:extLst>
            <a:ext uri="{FF2B5EF4-FFF2-40B4-BE49-F238E27FC236}">
              <a16:creationId xmlns:a16="http://schemas.microsoft.com/office/drawing/2014/main" id="{A574E03B-C302-4F96-A868-46C0B6C75E25}"/>
            </a:ext>
          </a:extLst>
        </xdr:cNvPr>
        <xdr:cNvCxnSpPr/>
      </xdr:nvCxnSpPr>
      <xdr:spPr>
        <a:xfrm>
          <a:off x="3112770" y="5336540"/>
          <a:ext cx="1101090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7620</xdr:colOff>
      <xdr:row>25</xdr:row>
      <xdr:rowOff>91440</xdr:rowOff>
    </xdr:from>
    <xdr:to>
      <xdr:col>3</xdr:col>
      <xdr:colOff>22860</xdr:colOff>
      <xdr:row>25</xdr:row>
      <xdr:rowOff>93028</xdr:rowOff>
    </xdr:to>
    <xdr:cxnSp macro="">
      <xdr:nvCxnSpPr>
        <xdr:cNvPr id="187" name="Connecteur droit avec flèche 4">
          <a:extLst>
            <a:ext uri="{FF2B5EF4-FFF2-40B4-BE49-F238E27FC236}">
              <a16:creationId xmlns:a16="http://schemas.microsoft.com/office/drawing/2014/main" id="{EACDB4AD-A67D-4B03-88F1-99A94E2FB398}"/>
            </a:ext>
          </a:extLst>
        </xdr:cNvPr>
        <xdr:cNvCxnSpPr/>
      </xdr:nvCxnSpPr>
      <xdr:spPr>
        <a:xfrm>
          <a:off x="3112770" y="5336540"/>
          <a:ext cx="1101090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23</xdr:row>
      <xdr:rowOff>121920</xdr:rowOff>
    </xdr:from>
    <xdr:to>
      <xdr:col>3</xdr:col>
      <xdr:colOff>15240</xdr:colOff>
      <xdr:row>23</xdr:row>
      <xdr:rowOff>123508</xdr:rowOff>
    </xdr:to>
    <xdr:cxnSp macro="">
      <xdr:nvCxnSpPr>
        <xdr:cNvPr id="188" name="Connecteur droit avec flèche 187">
          <a:extLst>
            <a:ext uri="{FF2B5EF4-FFF2-40B4-BE49-F238E27FC236}">
              <a16:creationId xmlns:a16="http://schemas.microsoft.com/office/drawing/2014/main" id="{CC9E5EA0-9924-47A4-8771-C6E51233A9D6}"/>
            </a:ext>
          </a:extLst>
        </xdr:cNvPr>
        <xdr:cNvCxnSpPr/>
      </xdr:nvCxnSpPr>
      <xdr:spPr>
        <a:xfrm>
          <a:off x="3105150" y="4998720"/>
          <a:ext cx="1101090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24</xdr:row>
      <xdr:rowOff>99060</xdr:rowOff>
    </xdr:from>
    <xdr:to>
      <xdr:col>3</xdr:col>
      <xdr:colOff>15240</xdr:colOff>
      <xdr:row>24</xdr:row>
      <xdr:rowOff>100648</xdr:rowOff>
    </xdr:to>
    <xdr:cxnSp macro="">
      <xdr:nvCxnSpPr>
        <xdr:cNvPr id="189" name="Connecteur droit avec flèche 188">
          <a:extLst>
            <a:ext uri="{FF2B5EF4-FFF2-40B4-BE49-F238E27FC236}">
              <a16:creationId xmlns:a16="http://schemas.microsoft.com/office/drawing/2014/main" id="{95E0CF5D-6CFE-461E-B6C8-15274617B13C}"/>
            </a:ext>
          </a:extLst>
        </xdr:cNvPr>
        <xdr:cNvCxnSpPr/>
      </xdr:nvCxnSpPr>
      <xdr:spPr>
        <a:xfrm>
          <a:off x="3105150" y="5160010"/>
          <a:ext cx="1101090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7620</xdr:colOff>
      <xdr:row>25</xdr:row>
      <xdr:rowOff>91440</xdr:rowOff>
    </xdr:from>
    <xdr:to>
      <xdr:col>3</xdr:col>
      <xdr:colOff>22860</xdr:colOff>
      <xdr:row>25</xdr:row>
      <xdr:rowOff>93028</xdr:rowOff>
    </xdr:to>
    <xdr:cxnSp macro="">
      <xdr:nvCxnSpPr>
        <xdr:cNvPr id="190" name="Connecteur droit avec flèche 189">
          <a:extLst>
            <a:ext uri="{FF2B5EF4-FFF2-40B4-BE49-F238E27FC236}">
              <a16:creationId xmlns:a16="http://schemas.microsoft.com/office/drawing/2014/main" id="{59A2D62F-28D5-493A-BEFA-33AC7C784A01}"/>
            </a:ext>
          </a:extLst>
        </xdr:cNvPr>
        <xdr:cNvCxnSpPr/>
      </xdr:nvCxnSpPr>
      <xdr:spPr>
        <a:xfrm>
          <a:off x="3112770" y="5336540"/>
          <a:ext cx="1101090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7620</xdr:colOff>
      <xdr:row>25</xdr:row>
      <xdr:rowOff>91440</xdr:rowOff>
    </xdr:from>
    <xdr:to>
      <xdr:col>3</xdr:col>
      <xdr:colOff>22860</xdr:colOff>
      <xdr:row>25</xdr:row>
      <xdr:rowOff>93028</xdr:rowOff>
    </xdr:to>
    <xdr:cxnSp macro="">
      <xdr:nvCxnSpPr>
        <xdr:cNvPr id="191" name="Connecteur droit avec flèche 4">
          <a:extLst>
            <a:ext uri="{FF2B5EF4-FFF2-40B4-BE49-F238E27FC236}">
              <a16:creationId xmlns:a16="http://schemas.microsoft.com/office/drawing/2014/main" id="{0C5B9B36-7ED5-4017-A060-17B0EA64868F}"/>
            </a:ext>
          </a:extLst>
        </xdr:cNvPr>
        <xdr:cNvCxnSpPr/>
      </xdr:nvCxnSpPr>
      <xdr:spPr>
        <a:xfrm>
          <a:off x="3112770" y="5336540"/>
          <a:ext cx="1101090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4</xdr:row>
      <xdr:rowOff>99060</xdr:rowOff>
    </xdr:from>
    <xdr:to>
      <xdr:col>3</xdr:col>
      <xdr:colOff>15240</xdr:colOff>
      <xdr:row>4</xdr:row>
      <xdr:rowOff>100648</xdr:rowOff>
    </xdr:to>
    <xdr:cxnSp macro="">
      <xdr:nvCxnSpPr>
        <xdr:cNvPr id="192" name="Connecteur droit avec flèche 191">
          <a:extLst>
            <a:ext uri="{FF2B5EF4-FFF2-40B4-BE49-F238E27FC236}">
              <a16:creationId xmlns:a16="http://schemas.microsoft.com/office/drawing/2014/main" id="{7E009E4F-19D7-4031-9B3D-8F173220B5F9}"/>
            </a:ext>
          </a:extLst>
        </xdr:cNvPr>
        <xdr:cNvCxnSpPr/>
      </xdr:nvCxnSpPr>
      <xdr:spPr>
        <a:xfrm>
          <a:off x="3105150" y="1267460"/>
          <a:ext cx="1101090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11</xdr:row>
      <xdr:rowOff>121920</xdr:rowOff>
    </xdr:from>
    <xdr:to>
      <xdr:col>3</xdr:col>
      <xdr:colOff>15240</xdr:colOff>
      <xdr:row>11</xdr:row>
      <xdr:rowOff>123508</xdr:rowOff>
    </xdr:to>
    <xdr:cxnSp macro="">
      <xdr:nvCxnSpPr>
        <xdr:cNvPr id="193" name="Connecteur droit avec flèche 192">
          <a:extLst>
            <a:ext uri="{FF2B5EF4-FFF2-40B4-BE49-F238E27FC236}">
              <a16:creationId xmlns:a16="http://schemas.microsoft.com/office/drawing/2014/main" id="{8DC3F754-C4BF-472E-B11C-16CE660326B3}"/>
            </a:ext>
          </a:extLst>
        </xdr:cNvPr>
        <xdr:cNvCxnSpPr/>
      </xdr:nvCxnSpPr>
      <xdr:spPr>
        <a:xfrm>
          <a:off x="3105150" y="2763520"/>
          <a:ext cx="1101090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12</xdr:row>
      <xdr:rowOff>99060</xdr:rowOff>
    </xdr:from>
    <xdr:to>
      <xdr:col>3</xdr:col>
      <xdr:colOff>15240</xdr:colOff>
      <xdr:row>12</xdr:row>
      <xdr:rowOff>100648</xdr:rowOff>
    </xdr:to>
    <xdr:cxnSp macro="">
      <xdr:nvCxnSpPr>
        <xdr:cNvPr id="194" name="Connecteur droit avec flèche 193">
          <a:extLst>
            <a:ext uri="{FF2B5EF4-FFF2-40B4-BE49-F238E27FC236}">
              <a16:creationId xmlns:a16="http://schemas.microsoft.com/office/drawing/2014/main" id="{1174CB20-C42E-4264-835D-F515912059BA}"/>
            </a:ext>
          </a:extLst>
        </xdr:cNvPr>
        <xdr:cNvCxnSpPr/>
      </xdr:nvCxnSpPr>
      <xdr:spPr>
        <a:xfrm>
          <a:off x="3105150" y="2924810"/>
          <a:ext cx="1101090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7620</xdr:colOff>
      <xdr:row>13</xdr:row>
      <xdr:rowOff>91440</xdr:rowOff>
    </xdr:from>
    <xdr:to>
      <xdr:col>3</xdr:col>
      <xdr:colOff>22860</xdr:colOff>
      <xdr:row>13</xdr:row>
      <xdr:rowOff>93028</xdr:rowOff>
    </xdr:to>
    <xdr:cxnSp macro="">
      <xdr:nvCxnSpPr>
        <xdr:cNvPr id="195" name="Connecteur droit avec flèche 194">
          <a:extLst>
            <a:ext uri="{FF2B5EF4-FFF2-40B4-BE49-F238E27FC236}">
              <a16:creationId xmlns:a16="http://schemas.microsoft.com/office/drawing/2014/main" id="{09C8B66E-B66C-47C0-A189-EF025B410416}"/>
            </a:ext>
          </a:extLst>
        </xdr:cNvPr>
        <xdr:cNvCxnSpPr/>
      </xdr:nvCxnSpPr>
      <xdr:spPr>
        <a:xfrm>
          <a:off x="3112770" y="3101340"/>
          <a:ext cx="1101090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345894</xdr:colOff>
      <xdr:row>22</xdr:row>
      <xdr:rowOff>133350</xdr:rowOff>
    </xdr:from>
    <xdr:to>
      <xdr:col>3</xdr:col>
      <xdr:colOff>9525</xdr:colOff>
      <xdr:row>22</xdr:row>
      <xdr:rowOff>135799</xdr:rowOff>
    </xdr:to>
    <xdr:cxnSp macro="">
      <xdr:nvCxnSpPr>
        <xdr:cNvPr id="196" name="Connecteur droit avec flèche 195">
          <a:extLst>
            <a:ext uri="{FF2B5EF4-FFF2-40B4-BE49-F238E27FC236}">
              <a16:creationId xmlns:a16="http://schemas.microsoft.com/office/drawing/2014/main" id="{F2E70ACE-8488-4184-A4EE-49C22ED9FE92}"/>
            </a:ext>
          </a:extLst>
        </xdr:cNvPr>
        <xdr:cNvCxnSpPr/>
      </xdr:nvCxnSpPr>
      <xdr:spPr>
        <a:xfrm flipV="1">
          <a:off x="3451044" y="4826000"/>
          <a:ext cx="749481" cy="2449"/>
        </a:xfrm>
        <a:prstGeom prst="straightConnector1">
          <a:avLst/>
        </a:prstGeom>
        <a:noFill/>
        <a:ln w="6350" cap="flat" cmpd="sng" algn="ctr">
          <a:solidFill>
            <a:srgbClr val="4472C4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23</xdr:row>
      <xdr:rowOff>121920</xdr:rowOff>
    </xdr:from>
    <xdr:to>
      <xdr:col>3</xdr:col>
      <xdr:colOff>15240</xdr:colOff>
      <xdr:row>23</xdr:row>
      <xdr:rowOff>123508</xdr:rowOff>
    </xdr:to>
    <xdr:cxnSp macro="">
      <xdr:nvCxnSpPr>
        <xdr:cNvPr id="197" name="Connecteur droit avec flèche 196">
          <a:extLst>
            <a:ext uri="{FF2B5EF4-FFF2-40B4-BE49-F238E27FC236}">
              <a16:creationId xmlns:a16="http://schemas.microsoft.com/office/drawing/2014/main" id="{022AAD18-7FF1-48F7-900E-74610A49A19E}"/>
            </a:ext>
          </a:extLst>
        </xdr:cNvPr>
        <xdr:cNvCxnSpPr/>
      </xdr:nvCxnSpPr>
      <xdr:spPr>
        <a:xfrm>
          <a:off x="3105150" y="4998720"/>
          <a:ext cx="1101090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24</xdr:row>
      <xdr:rowOff>99060</xdr:rowOff>
    </xdr:from>
    <xdr:to>
      <xdr:col>3</xdr:col>
      <xdr:colOff>15240</xdr:colOff>
      <xdr:row>24</xdr:row>
      <xdr:rowOff>100648</xdr:rowOff>
    </xdr:to>
    <xdr:cxnSp macro="">
      <xdr:nvCxnSpPr>
        <xdr:cNvPr id="198" name="Connecteur droit avec flèche 197">
          <a:extLst>
            <a:ext uri="{FF2B5EF4-FFF2-40B4-BE49-F238E27FC236}">
              <a16:creationId xmlns:a16="http://schemas.microsoft.com/office/drawing/2014/main" id="{D62E4B84-7CAB-426A-994E-A1F1FEECEA1E}"/>
            </a:ext>
          </a:extLst>
        </xdr:cNvPr>
        <xdr:cNvCxnSpPr/>
      </xdr:nvCxnSpPr>
      <xdr:spPr>
        <a:xfrm>
          <a:off x="3105150" y="5160010"/>
          <a:ext cx="1101090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11</xdr:row>
      <xdr:rowOff>121920</xdr:rowOff>
    </xdr:from>
    <xdr:to>
      <xdr:col>3</xdr:col>
      <xdr:colOff>15240</xdr:colOff>
      <xdr:row>11</xdr:row>
      <xdr:rowOff>123508</xdr:rowOff>
    </xdr:to>
    <xdr:cxnSp macro="">
      <xdr:nvCxnSpPr>
        <xdr:cNvPr id="199" name="Connecteur droit avec flèche 198">
          <a:extLst>
            <a:ext uri="{FF2B5EF4-FFF2-40B4-BE49-F238E27FC236}">
              <a16:creationId xmlns:a16="http://schemas.microsoft.com/office/drawing/2014/main" id="{85C9BF0F-EF1D-4D77-B676-E2376326F3EE}"/>
            </a:ext>
          </a:extLst>
        </xdr:cNvPr>
        <xdr:cNvCxnSpPr/>
      </xdr:nvCxnSpPr>
      <xdr:spPr>
        <a:xfrm>
          <a:off x="3105150" y="2763520"/>
          <a:ext cx="1101090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12</xdr:row>
      <xdr:rowOff>99060</xdr:rowOff>
    </xdr:from>
    <xdr:to>
      <xdr:col>3</xdr:col>
      <xdr:colOff>15240</xdr:colOff>
      <xdr:row>12</xdr:row>
      <xdr:rowOff>100648</xdr:rowOff>
    </xdr:to>
    <xdr:cxnSp macro="">
      <xdr:nvCxnSpPr>
        <xdr:cNvPr id="200" name="Connecteur droit avec flèche 199">
          <a:extLst>
            <a:ext uri="{FF2B5EF4-FFF2-40B4-BE49-F238E27FC236}">
              <a16:creationId xmlns:a16="http://schemas.microsoft.com/office/drawing/2014/main" id="{66CBABC2-E03F-44B3-A79E-375474D74BB8}"/>
            </a:ext>
          </a:extLst>
        </xdr:cNvPr>
        <xdr:cNvCxnSpPr/>
      </xdr:nvCxnSpPr>
      <xdr:spPr>
        <a:xfrm>
          <a:off x="3105150" y="2924810"/>
          <a:ext cx="1101090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23</xdr:row>
      <xdr:rowOff>121920</xdr:rowOff>
    </xdr:from>
    <xdr:to>
      <xdr:col>3</xdr:col>
      <xdr:colOff>15240</xdr:colOff>
      <xdr:row>23</xdr:row>
      <xdr:rowOff>123508</xdr:rowOff>
    </xdr:to>
    <xdr:cxnSp macro="">
      <xdr:nvCxnSpPr>
        <xdr:cNvPr id="201" name="Connecteur droit avec flèche 200">
          <a:extLst>
            <a:ext uri="{FF2B5EF4-FFF2-40B4-BE49-F238E27FC236}">
              <a16:creationId xmlns:a16="http://schemas.microsoft.com/office/drawing/2014/main" id="{1617E911-1B2C-457E-9A38-2C1D4F520879}"/>
            </a:ext>
          </a:extLst>
        </xdr:cNvPr>
        <xdr:cNvCxnSpPr/>
      </xdr:nvCxnSpPr>
      <xdr:spPr>
        <a:xfrm>
          <a:off x="3105150" y="4998720"/>
          <a:ext cx="1101090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24</xdr:row>
      <xdr:rowOff>99060</xdr:rowOff>
    </xdr:from>
    <xdr:to>
      <xdr:col>3</xdr:col>
      <xdr:colOff>15240</xdr:colOff>
      <xdr:row>24</xdr:row>
      <xdr:rowOff>100648</xdr:rowOff>
    </xdr:to>
    <xdr:cxnSp macro="">
      <xdr:nvCxnSpPr>
        <xdr:cNvPr id="202" name="Connecteur droit avec flèche 201">
          <a:extLst>
            <a:ext uri="{FF2B5EF4-FFF2-40B4-BE49-F238E27FC236}">
              <a16:creationId xmlns:a16="http://schemas.microsoft.com/office/drawing/2014/main" id="{17EC3AA3-2013-4468-A520-CF2BA66B9BCE}"/>
            </a:ext>
          </a:extLst>
        </xdr:cNvPr>
        <xdr:cNvCxnSpPr/>
      </xdr:nvCxnSpPr>
      <xdr:spPr>
        <a:xfrm>
          <a:off x="3105150" y="5160010"/>
          <a:ext cx="1101090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7620</xdr:colOff>
      <xdr:row>25</xdr:row>
      <xdr:rowOff>91440</xdr:rowOff>
    </xdr:from>
    <xdr:to>
      <xdr:col>3</xdr:col>
      <xdr:colOff>22860</xdr:colOff>
      <xdr:row>25</xdr:row>
      <xdr:rowOff>93028</xdr:rowOff>
    </xdr:to>
    <xdr:cxnSp macro="">
      <xdr:nvCxnSpPr>
        <xdr:cNvPr id="203" name="Connecteur droit avec flèche 202">
          <a:extLst>
            <a:ext uri="{FF2B5EF4-FFF2-40B4-BE49-F238E27FC236}">
              <a16:creationId xmlns:a16="http://schemas.microsoft.com/office/drawing/2014/main" id="{C89E578E-7500-465B-BBC1-0946CEC5ECA4}"/>
            </a:ext>
          </a:extLst>
        </xdr:cNvPr>
        <xdr:cNvCxnSpPr/>
      </xdr:nvCxnSpPr>
      <xdr:spPr>
        <a:xfrm>
          <a:off x="3112770" y="5336540"/>
          <a:ext cx="1101090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11</xdr:row>
      <xdr:rowOff>121920</xdr:rowOff>
    </xdr:from>
    <xdr:to>
      <xdr:col>3</xdr:col>
      <xdr:colOff>15240</xdr:colOff>
      <xdr:row>11</xdr:row>
      <xdr:rowOff>123508</xdr:rowOff>
    </xdr:to>
    <xdr:cxnSp macro="">
      <xdr:nvCxnSpPr>
        <xdr:cNvPr id="204" name="Connecteur droit avec flèche 2">
          <a:extLst>
            <a:ext uri="{FF2B5EF4-FFF2-40B4-BE49-F238E27FC236}">
              <a16:creationId xmlns:a16="http://schemas.microsoft.com/office/drawing/2014/main" id="{787FBBD5-07AB-4ACB-828E-DC3182D6639D}"/>
            </a:ext>
          </a:extLst>
        </xdr:cNvPr>
        <xdr:cNvCxnSpPr/>
      </xdr:nvCxnSpPr>
      <xdr:spPr>
        <a:xfrm>
          <a:off x="3105150" y="2763520"/>
          <a:ext cx="1101090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12</xdr:row>
      <xdr:rowOff>99060</xdr:rowOff>
    </xdr:from>
    <xdr:to>
      <xdr:col>3</xdr:col>
      <xdr:colOff>15240</xdr:colOff>
      <xdr:row>12</xdr:row>
      <xdr:rowOff>100648</xdr:rowOff>
    </xdr:to>
    <xdr:cxnSp macro="">
      <xdr:nvCxnSpPr>
        <xdr:cNvPr id="205" name="Connecteur droit avec flèche 3">
          <a:extLst>
            <a:ext uri="{FF2B5EF4-FFF2-40B4-BE49-F238E27FC236}">
              <a16:creationId xmlns:a16="http://schemas.microsoft.com/office/drawing/2014/main" id="{0D704897-B147-4553-A65A-7CC2FF00A1C5}"/>
            </a:ext>
          </a:extLst>
        </xdr:cNvPr>
        <xdr:cNvCxnSpPr/>
      </xdr:nvCxnSpPr>
      <xdr:spPr>
        <a:xfrm>
          <a:off x="3105150" y="2924810"/>
          <a:ext cx="1101090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23</xdr:row>
      <xdr:rowOff>121920</xdr:rowOff>
    </xdr:from>
    <xdr:to>
      <xdr:col>3</xdr:col>
      <xdr:colOff>15240</xdr:colOff>
      <xdr:row>23</xdr:row>
      <xdr:rowOff>123508</xdr:rowOff>
    </xdr:to>
    <xdr:cxnSp macro="">
      <xdr:nvCxnSpPr>
        <xdr:cNvPr id="206" name="Connecteur droit avec flèche 2">
          <a:extLst>
            <a:ext uri="{FF2B5EF4-FFF2-40B4-BE49-F238E27FC236}">
              <a16:creationId xmlns:a16="http://schemas.microsoft.com/office/drawing/2014/main" id="{E590CD5E-C076-4171-AE8C-91D24C5B7585}"/>
            </a:ext>
          </a:extLst>
        </xdr:cNvPr>
        <xdr:cNvCxnSpPr/>
      </xdr:nvCxnSpPr>
      <xdr:spPr>
        <a:xfrm>
          <a:off x="3105150" y="4998720"/>
          <a:ext cx="1101090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24</xdr:row>
      <xdr:rowOff>99060</xdr:rowOff>
    </xdr:from>
    <xdr:to>
      <xdr:col>3</xdr:col>
      <xdr:colOff>15240</xdr:colOff>
      <xdr:row>24</xdr:row>
      <xdr:rowOff>100648</xdr:rowOff>
    </xdr:to>
    <xdr:cxnSp macro="">
      <xdr:nvCxnSpPr>
        <xdr:cNvPr id="207" name="Connecteur droit avec flèche 3">
          <a:extLst>
            <a:ext uri="{FF2B5EF4-FFF2-40B4-BE49-F238E27FC236}">
              <a16:creationId xmlns:a16="http://schemas.microsoft.com/office/drawing/2014/main" id="{8A9BB0C7-8346-4DF8-A221-88CC2241FD44}"/>
            </a:ext>
          </a:extLst>
        </xdr:cNvPr>
        <xdr:cNvCxnSpPr/>
      </xdr:nvCxnSpPr>
      <xdr:spPr>
        <a:xfrm>
          <a:off x="3105150" y="5160010"/>
          <a:ext cx="1101090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7620</xdr:colOff>
      <xdr:row>25</xdr:row>
      <xdr:rowOff>91440</xdr:rowOff>
    </xdr:from>
    <xdr:to>
      <xdr:col>3</xdr:col>
      <xdr:colOff>22860</xdr:colOff>
      <xdr:row>25</xdr:row>
      <xdr:rowOff>93028</xdr:rowOff>
    </xdr:to>
    <xdr:cxnSp macro="">
      <xdr:nvCxnSpPr>
        <xdr:cNvPr id="208" name="Connecteur droit avec flèche 4">
          <a:extLst>
            <a:ext uri="{FF2B5EF4-FFF2-40B4-BE49-F238E27FC236}">
              <a16:creationId xmlns:a16="http://schemas.microsoft.com/office/drawing/2014/main" id="{6F75B289-A4E5-494A-ADE3-067C6C979D76}"/>
            </a:ext>
          </a:extLst>
        </xdr:cNvPr>
        <xdr:cNvCxnSpPr/>
      </xdr:nvCxnSpPr>
      <xdr:spPr>
        <a:xfrm>
          <a:off x="3112770" y="5336540"/>
          <a:ext cx="1101090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4</xdr:row>
      <xdr:rowOff>99060</xdr:rowOff>
    </xdr:from>
    <xdr:to>
      <xdr:col>3</xdr:col>
      <xdr:colOff>15240</xdr:colOff>
      <xdr:row>4</xdr:row>
      <xdr:rowOff>100648</xdr:rowOff>
    </xdr:to>
    <xdr:cxnSp macro="">
      <xdr:nvCxnSpPr>
        <xdr:cNvPr id="209" name="Connecteur droit avec flèche 208">
          <a:extLst>
            <a:ext uri="{FF2B5EF4-FFF2-40B4-BE49-F238E27FC236}">
              <a16:creationId xmlns:a16="http://schemas.microsoft.com/office/drawing/2014/main" id="{F2138395-0290-463C-9F4C-8B2BBB22D020}"/>
            </a:ext>
          </a:extLst>
        </xdr:cNvPr>
        <xdr:cNvCxnSpPr/>
      </xdr:nvCxnSpPr>
      <xdr:spPr>
        <a:xfrm>
          <a:off x="3105150" y="1267460"/>
          <a:ext cx="1101090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11</xdr:row>
      <xdr:rowOff>121920</xdr:rowOff>
    </xdr:from>
    <xdr:to>
      <xdr:col>3</xdr:col>
      <xdr:colOff>15240</xdr:colOff>
      <xdr:row>11</xdr:row>
      <xdr:rowOff>123508</xdr:rowOff>
    </xdr:to>
    <xdr:cxnSp macro="">
      <xdr:nvCxnSpPr>
        <xdr:cNvPr id="210" name="Connecteur droit avec flèche 209">
          <a:extLst>
            <a:ext uri="{FF2B5EF4-FFF2-40B4-BE49-F238E27FC236}">
              <a16:creationId xmlns:a16="http://schemas.microsoft.com/office/drawing/2014/main" id="{A87328BC-CD2B-4375-9D8D-BF41C537B363}"/>
            </a:ext>
          </a:extLst>
        </xdr:cNvPr>
        <xdr:cNvCxnSpPr/>
      </xdr:nvCxnSpPr>
      <xdr:spPr>
        <a:xfrm>
          <a:off x="3105150" y="2763520"/>
          <a:ext cx="1101090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12</xdr:row>
      <xdr:rowOff>99060</xdr:rowOff>
    </xdr:from>
    <xdr:to>
      <xdr:col>3</xdr:col>
      <xdr:colOff>15240</xdr:colOff>
      <xdr:row>12</xdr:row>
      <xdr:rowOff>100648</xdr:rowOff>
    </xdr:to>
    <xdr:cxnSp macro="">
      <xdr:nvCxnSpPr>
        <xdr:cNvPr id="211" name="Connecteur droit avec flèche 210">
          <a:extLst>
            <a:ext uri="{FF2B5EF4-FFF2-40B4-BE49-F238E27FC236}">
              <a16:creationId xmlns:a16="http://schemas.microsoft.com/office/drawing/2014/main" id="{10F0FE81-66F4-4D3E-9217-AB4B7D9B5665}"/>
            </a:ext>
          </a:extLst>
        </xdr:cNvPr>
        <xdr:cNvCxnSpPr/>
      </xdr:nvCxnSpPr>
      <xdr:spPr>
        <a:xfrm>
          <a:off x="3105150" y="2924810"/>
          <a:ext cx="1101090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11</xdr:row>
      <xdr:rowOff>121920</xdr:rowOff>
    </xdr:from>
    <xdr:to>
      <xdr:col>3</xdr:col>
      <xdr:colOff>15240</xdr:colOff>
      <xdr:row>11</xdr:row>
      <xdr:rowOff>123508</xdr:rowOff>
    </xdr:to>
    <xdr:cxnSp macro="">
      <xdr:nvCxnSpPr>
        <xdr:cNvPr id="212" name="Connecteur droit avec flèche 211">
          <a:extLst>
            <a:ext uri="{FF2B5EF4-FFF2-40B4-BE49-F238E27FC236}">
              <a16:creationId xmlns:a16="http://schemas.microsoft.com/office/drawing/2014/main" id="{FD3AE227-2F84-4F7E-A1C4-4A1D95A6340C}"/>
            </a:ext>
          </a:extLst>
        </xdr:cNvPr>
        <xdr:cNvCxnSpPr/>
      </xdr:nvCxnSpPr>
      <xdr:spPr>
        <a:xfrm>
          <a:off x="3105150" y="2763520"/>
          <a:ext cx="1101090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12</xdr:row>
      <xdr:rowOff>99060</xdr:rowOff>
    </xdr:from>
    <xdr:to>
      <xdr:col>3</xdr:col>
      <xdr:colOff>15240</xdr:colOff>
      <xdr:row>12</xdr:row>
      <xdr:rowOff>100648</xdr:rowOff>
    </xdr:to>
    <xdr:cxnSp macro="">
      <xdr:nvCxnSpPr>
        <xdr:cNvPr id="213" name="Connecteur droit avec flèche 212">
          <a:extLst>
            <a:ext uri="{FF2B5EF4-FFF2-40B4-BE49-F238E27FC236}">
              <a16:creationId xmlns:a16="http://schemas.microsoft.com/office/drawing/2014/main" id="{58530487-DF2C-4815-80A6-DB89780D3CDD}"/>
            </a:ext>
          </a:extLst>
        </xdr:cNvPr>
        <xdr:cNvCxnSpPr/>
      </xdr:nvCxnSpPr>
      <xdr:spPr>
        <a:xfrm>
          <a:off x="3105150" y="2924810"/>
          <a:ext cx="1101090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11</xdr:row>
      <xdr:rowOff>121920</xdr:rowOff>
    </xdr:from>
    <xdr:to>
      <xdr:col>3</xdr:col>
      <xdr:colOff>15240</xdr:colOff>
      <xdr:row>11</xdr:row>
      <xdr:rowOff>123508</xdr:rowOff>
    </xdr:to>
    <xdr:cxnSp macro="">
      <xdr:nvCxnSpPr>
        <xdr:cNvPr id="214" name="Connecteur droit avec flèche 213">
          <a:extLst>
            <a:ext uri="{FF2B5EF4-FFF2-40B4-BE49-F238E27FC236}">
              <a16:creationId xmlns:a16="http://schemas.microsoft.com/office/drawing/2014/main" id="{0313DD4D-3CD9-4307-957B-729040C910C2}"/>
            </a:ext>
          </a:extLst>
        </xdr:cNvPr>
        <xdr:cNvCxnSpPr/>
      </xdr:nvCxnSpPr>
      <xdr:spPr>
        <a:xfrm>
          <a:off x="3105150" y="2763520"/>
          <a:ext cx="1101090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12</xdr:row>
      <xdr:rowOff>99060</xdr:rowOff>
    </xdr:from>
    <xdr:to>
      <xdr:col>3</xdr:col>
      <xdr:colOff>15240</xdr:colOff>
      <xdr:row>12</xdr:row>
      <xdr:rowOff>100648</xdr:rowOff>
    </xdr:to>
    <xdr:cxnSp macro="">
      <xdr:nvCxnSpPr>
        <xdr:cNvPr id="215" name="Connecteur droit avec flèche 214">
          <a:extLst>
            <a:ext uri="{FF2B5EF4-FFF2-40B4-BE49-F238E27FC236}">
              <a16:creationId xmlns:a16="http://schemas.microsoft.com/office/drawing/2014/main" id="{E41321CF-4F19-4B42-99CE-DD7CB1E218C4}"/>
            </a:ext>
          </a:extLst>
        </xdr:cNvPr>
        <xdr:cNvCxnSpPr/>
      </xdr:nvCxnSpPr>
      <xdr:spPr>
        <a:xfrm>
          <a:off x="3105150" y="2924810"/>
          <a:ext cx="1101090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23</xdr:row>
      <xdr:rowOff>121920</xdr:rowOff>
    </xdr:from>
    <xdr:to>
      <xdr:col>3</xdr:col>
      <xdr:colOff>15240</xdr:colOff>
      <xdr:row>23</xdr:row>
      <xdr:rowOff>123508</xdr:rowOff>
    </xdr:to>
    <xdr:cxnSp macro="">
      <xdr:nvCxnSpPr>
        <xdr:cNvPr id="216" name="Connecteur droit avec flèche 215">
          <a:extLst>
            <a:ext uri="{FF2B5EF4-FFF2-40B4-BE49-F238E27FC236}">
              <a16:creationId xmlns:a16="http://schemas.microsoft.com/office/drawing/2014/main" id="{E7CD981C-75A3-4D52-9853-3A8446EA344F}"/>
            </a:ext>
          </a:extLst>
        </xdr:cNvPr>
        <xdr:cNvCxnSpPr/>
      </xdr:nvCxnSpPr>
      <xdr:spPr>
        <a:xfrm>
          <a:off x="3105150" y="4998720"/>
          <a:ext cx="1101090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24</xdr:row>
      <xdr:rowOff>99060</xdr:rowOff>
    </xdr:from>
    <xdr:to>
      <xdr:col>3</xdr:col>
      <xdr:colOff>15240</xdr:colOff>
      <xdr:row>24</xdr:row>
      <xdr:rowOff>100648</xdr:rowOff>
    </xdr:to>
    <xdr:cxnSp macro="">
      <xdr:nvCxnSpPr>
        <xdr:cNvPr id="217" name="Connecteur droit avec flèche 216">
          <a:extLst>
            <a:ext uri="{FF2B5EF4-FFF2-40B4-BE49-F238E27FC236}">
              <a16:creationId xmlns:a16="http://schemas.microsoft.com/office/drawing/2014/main" id="{C198A3D5-5BEF-4DEE-9423-7AB6D7A05C06}"/>
            </a:ext>
          </a:extLst>
        </xdr:cNvPr>
        <xdr:cNvCxnSpPr/>
      </xdr:nvCxnSpPr>
      <xdr:spPr>
        <a:xfrm>
          <a:off x="3105150" y="5160010"/>
          <a:ext cx="1101090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23</xdr:row>
      <xdr:rowOff>121920</xdr:rowOff>
    </xdr:from>
    <xdr:to>
      <xdr:col>3</xdr:col>
      <xdr:colOff>15240</xdr:colOff>
      <xdr:row>23</xdr:row>
      <xdr:rowOff>123508</xdr:rowOff>
    </xdr:to>
    <xdr:cxnSp macro="">
      <xdr:nvCxnSpPr>
        <xdr:cNvPr id="218" name="Connecteur droit avec flèche 217">
          <a:extLst>
            <a:ext uri="{FF2B5EF4-FFF2-40B4-BE49-F238E27FC236}">
              <a16:creationId xmlns:a16="http://schemas.microsoft.com/office/drawing/2014/main" id="{1586B6E4-37EC-4CD6-B745-F8BDD0E3C731}"/>
            </a:ext>
          </a:extLst>
        </xdr:cNvPr>
        <xdr:cNvCxnSpPr/>
      </xdr:nvCxnSpPr>
      <xdr:spPr>
        <a:xfrm>
          <a:off x="3105150" y="4998720"/>
          <a:ext cx="1101090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24</xdr:row>
      <xdr:rowOff>99060</xdr:rowOff>
    </xdr:from>
    <xdr:to>
      <xdr:col>3</xdr:col>
      <xdr:colOff>15240</xdr:colOff>
      <xdr:row>24</xdr:row>
      <xdr:rowOff>100648</xdr:rowOff>
    </xdr:to>
    <xdr:cxnSp macro="">
      <xdr:nvCxnSpPr>
        <xdr:cNvPr id="219" name="Connecteur droit avec flèche 218">
          <a:extLst>
            <a:ext uri="{FF2B5EF4-FFF2-40B4-BE49-F238E27FC236}">
              <a16:creationId xmlns:a16="http://schemas.microsoft.com/office/drawing/2014/main" id="{2F718834-CCEE-4A18-B4CA-4917456C5355}"/>
            </a:ext>
          </a:extLst>
        </xdr:cNvPr>
        <xdr:cNvCxnSpPr/>
      </xdr:nvCxnSpPr>
      <xdr:spPr>
        <a:xfrm>
          <a:off x="3105150" y="5160010"/>
          <a:ext cx="1101090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23</xdr:row>
      <xdr:rowOff>121920</xdr:rowOff>
    </xdr:from>
    <xdr:to>
      <xdr:col>3</xdr:col>
      <xdr:colOff>15240</xdr:colOff>
      <xdr:row>23</xdr:row>
      <xdr:rowOff>123508</xdr:rowOff>
    </xdr:to>
    <xdr:cxnSp macro="">
      <xdr:nvCxnSpPr>
        <xdr:cNvPr id="220" name="Connecteur droit avec flèche 219">
          <a:extLst>
            <a:ext uri="{FF2B5EF4-FFF2-40B4-BE49-F238E27FC236}">
              <a16:creationId xmlns:a16="http://schemas.microsoft.com/office/drawing/2014/main" id="{262A6447-C202-4599-B817-42EAA1DB4C26}"/>
            </a:ext>
          </a:extLst>
        </xdr:cNvPr>
        <xdr:cNvCxnSpPr/>
      </xdr:nvCxnSpPr>
      <xdr:spPr>
        <a:xfrm>
          <a:off x="3105150" y="4998720"/>
          <a:ext cx="1101090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24</xdr:row>
      <xdr:rowOff>99060</xdr:rowOff>
    </xdr:from>
    <xdr:to>
      <xdr:col>3</xdr:col>
      <xdr:colOff>15240</xdr:colOff>
      <xdr:row>24</xdr:row>
      <xdr:rowOff>100648</xdr:rowOff>
    </xdr:to>
    <xdr:cxnSp macro="">
      <xdr:nvCxnSpPr>
        <xdr:cNvPr id="221" name="Connecteur droit avec flèche 220">
          <a:extLst>
            <a:ext uri="{FF2B5EF4-FFF2-40B4-BE49-F238E27FC236}">
              <a16:creationId xmlns:a16="http://schemas.microsoft.com/office/drawing/2014/main" id="{A738E171-51FF-4896-9CE0-E9E5CACDB49F}"/>
            </a:ext>
          </a:extLst>
        </xdr:cNvPr>
        <xdr:cNvCxnSpPr/>
      </xdr:nvCxnSpPr>
      <xdr:spPr>
        <a:xfrm>
          <a:off x="3105150" y="5160010"/>
          <a:ext cx="1101090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11</xdr:row>
      <xdr:rowOff>121920</xdr:rowOff>
    </xdr:from>
    <xdr:to>
      <xdr:col>3</xdr:col>
      <xdr:colOff>15240</xdr:colOff>
      <xdr:row>11</xdr:row>
      <xdr:rowOff>123508</xdr:rowOff>
    </xdr:to>
    <xdr:cxnSp macro="">
      <xdr:nvCxnSpPr>
        <xdr:cNvPr id="222" name="Connecteur droit avec flèche 221">
          <a:extLst>
            <a:ext uri="{FF2B5EF4-FFF2-40B4-BE49-F238E27FC236}">
              <a16:creationId xmlns:a16="http://schemas.microsoft.com/office/drawing/2014/main" id="{B8D2BE4E-4CE4-49A1-9650-1A541780CB85}"/>
            </a:ext>
          </a:extLst>
        </xdr:cNvPr>
        <xdr:cNvCxnSpPr/>
      </xdr:nvCxnSpPr>
      <xdr:spPr>
        <a:xfrm>
          <a:off x="3105150" y="2763520"/>
          <a:ext cx="1101090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12</xdr:row>
      <xdr:rowOff>99060</xdr:rowOff>
    </xdr:from>
    <xdr:to>
      <xdr:col>3</xdr:col>
      <xdr:colOff>15240</xdr:colOff>
      <xdr:row>12</xdr:row>
      <xdr:rowOff>100648</xdr:rowOff>
    </xdr:to>
    <xdr:cxnSp macro="">
      <xdr:nvCxnSpPr>
        <xdr:cNvPr id="223" name="Connecteur droit avec flèche 222">
          <a:extLst>
            <a:ext uri="{FF2B5EF4-FFF2-40B4-BE49-F238E27FC236}">
              <a16:creationId xmlns:a16="http://schemas.microsoft.com/office/drawing/2014/main" id="{42A2FFA0-6D9C-4475-AC3F-EE701D626A65}"/>
            </a:ext>
          </a:extLst>
        </xdr:cNvPr>
        <xdr:cNvCxnSpPr/>
      </xdr:nvCxnSpPr>
      <xdr:spPr>
        <a:xfrm>
          <a:off x="3105150" y="2924810"/>
          <a:ext cx="1101090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7620</xdr:colOff>
      <xdr:row>13</xdr:row>
      <xdr:rowOff>91440</xdr:rowOff>
    </xdr:from>
    <xdr:to>
      <xdr:col>3</xdr:col>
      <xdr:colOff>22860</xdr:colOff>
      <xdr:row>13</xdr:row>
      <xdr:rowOff>93028</xdr:rowOff>
    </xdr:to>
    <xdr:cxnSp macro="">
      <xdr:nvCxnSpPr>
        <xdr:cNvPr id="224" name="Connecteur droit avec flèche 223">
          <a:extLst>
            <a:ext uri="{FF2B5EF4-FFF2-40B4-BE49-F238E27FC236}">
              <a16:creationId xmlns:a16="http://schemas.microsoft.com/office/drawing/2014/main" id="{6542F3C9-EED4-46C0-82AD-06C301E83708}"/>
            </a:ext>
          </a:extLst>
        </xdr:cNvPr>
        <xdr:cNvCxnSpPr/>
      </xdr:nvCxnSpPr>
      <xdr:spPr>
        <a:xfrm>
          <a:off x="3112770" y="3101340"/>
          <a:ext cx="1101090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23</xdr:row>
      <xdr:rowOff>121920</xdr:rowOff>
    </xdr:from>
    <xdr:to>
      <xdr:col>3</xdr:col>
      <xdr:colOff>15240</xdr:colOff>
      <xdr:row>23</xdr:row>
      <xdr:rowOff>123508</xdr:rowOff>
    </xdr:to>
    <xdr:cxnSp macro="">
      <xdr:nvCxnSpPr>
        <xdr:cNvPr id="225" name="Connecteur droit avec flèche 224">
          <a:extLst>
            <a:ext uri="{FF2B5EF4-FFF2-40B4-BE49-F238E27FC236}">
              <a16:creationId xmlns:a16="http://schemas.microsoft.com/office/drawing/2014/main" id="{AA1B6875-EC5F-448D-89DB-B5A65CBED9C7}"/>
            </a:ext>
          </a:extLst>
        </xdr:cNvPr>
        <xdr:cNvCxnSpPr/>
      </xdr:nvCxnSpPr>
      <xdr:spPr>
        <a:xfrm>
          <a:off x="3105150" y="4998720"/>
          <a:ext cx="1101090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24</xdr:row>
      <xdr:rowOff>99060</xdr:rowOff>
    </xdr:from>
    <xdr:to>
      <xdr:col>3</xdr:col>
      <xdr:colOff>15240</xdr:colOff>
      <xdr:row>24</xdr:row>
      <xdr:rowOff>100648</xdr:rowOff>
    </xdr:to>
    <xdr:cxnSp macro="">
      <xdr:nvCxnSpPr>
        <xdr:cNvPr id="226" name="Connecteur droit avec flèche 225">
          <a:extLst>
            <a:ext uri="{FF2B5EF4-FFF2-40B4-BE49-F238E27FC236}">
              <a16:creationId xmlns:a16="http://schemas.microsoft.com/office/drawing/2014/main" id="{89F036E7-9063-4FAB-8896-B95FBCBBF8B0}"/>
            </a:ext>
          </a:extLst>
        </xdr:cNvPr>
        <xdr:cNvCxnSpPr/>
      </xdr:nvCxnSpPr>
      <xdr:spPr>
        <a:xfrm>
          <a:off x="3105150" y="5160010"/>
          <a:ext cx="1101090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11</xdr:row>
      <xdr:rowOff>121920</xdr:rowOff>
    </xdr:from>
    <xdr:to>
      <xdr:col>3</xdr:col>
      <xdr:colOff>15240</xdr:colOff>
      <xdr:row>11</xdr:row>
      <xdr:rowOff>123508</xdr:rowOff>
    </xdr:to>
    <xdr:cxnSp macro="">
      <xdr:nvCxnSpPr>
        <xdr:cNvPr id="227" name="Connecteur droit avec flèche 226">
          <a:extLst>
            <a:ext uri="{FF2B5EF4-FFF2-40B4-BE49-F238E27FC236}">
              <a16:creationId xmlns:a16="http://schemas.microsoft.com/office/drawing/2014/main" id="{D2B6395B-D486-49E7-85C0-16B497C80478}"/>
            </a:ext>
          </a:extLst>
        </xdr:cNvPr>
        <xdr:cNvCxnSpPr/>
      </xdr:nvCxnSpPr>
      <xdr:spPr>
        <a:xfrm>
          <a:off x="3105150" y="2763520"/>
          <a:ext cx="1101090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12</xdr:row>
      <xdr:rowOff>99060</xdr:rowOff>
    </xdr:from>
    <xdr:to>
      <xdr:col>3</xdr:col>
      <xdr:colOff>15240</xdr:colOff>
      <xdr:row>12</xdr:row>
      <xdr:rowOff>100648</xdr:rowOff>
    </xdr:to>
    <xdr:cxnSp macro="">
      <xdr:nvCxnSpPr>
        <xdr:cNvPr id="228" name="Connecteur droit avec flèche 227">
          <a:extLst>
            <a:ext uri="{FF2B5EF4-FFF2-40B4-BE49-F238E27FC236}">
              <a16:creationId xmlns:a16="http://schemas.microsoft.com/office/drawing/2014/main" id="{48955C0D-A21D-4D2D-8FE3-515D92A38041}"/>
            </a:ext>
          </a:extLst>
        </xdr:cNvPr>
        <xdr:cNvCxnSpPr/>
      </xdr:nvCxnSpPr>
      <xdr:spPr>
        <a:xfrm>
          <a:off x="3105150" y="2924810"/>
          <a:ext cx="1101090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23</xdr:row>
      <xdr:rowOff>121920</xdr:rowOff>
    </xdr:from>
    <xdr:to>
      <xdr:col>3</xdr:col>
      <xdr:colOff>15240</xdr:colOff>
      <xdr:row>23</xdr:row>
      <xdr:rowOff>123508</xdr:rowOff>
    </xdr:to>
    <xdr:cxnSp macro="">
      <xdr:nvCxnSpPr>
        <xdr:cNvPr id="229" name="Connecteur droit avec flèche 228">
          <a:extLst>
            <a:ext uri="{FF2B5EF4-FFF2-40B4-BE49-F238E27FC236}">
              <a16:creationId xmlns:a16="http://schemas.microsoft.com/office/drawing/2014/main" id="{6EE5E2F0-16A8-4FC0-B9A1-90B195A4C765}"/>
            </a:ext>
          </a:extLst>
        </xdr:cNvPr>
        <xdr:cNvCxnSpPr/>
      </xdr:nvCxnSpPr>
      <xdr:spPr>
        <a:xfrm>
          <a:off x="3105150" y="4998720"/>
          <a:ext cx="1101090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24</xdr:row>
      <xdr:rowOff>99060</xdr:rowOff>
    </xdr:from>
    <xdr:to>
      <xdr:col>3</xdr:col>
      <xdr:colOff>15240</xdr:colOff>
      <xdr:row>24</xdr:row>
      <xdr:rowOff>100648</xdr:rowOff>
    </xdr:to>
    <xdr:cxnSp macro="">
      <xdr:nvCxnSpPr>
        <xdr:cNvPr id="230" name="Connecteur droit avec flèche 229">
          <a:extLst>
            <a:ext uri="{FF2B5EF4-FFF2-40B4-BE49-F238E27FC236}">
              <a16:creationId xmlns:a16="http://schemas.microsoft.com/office/drawing/2014/main" id="{B1460B9C-A0B4-43F6-A073-74B00EA1D057}"/>
            </a:ext>
          </a:extLst>
        </xdr:cNvPr>
        <xdr:cNvCxnSpPr/>
      </xdr:nvCxnSpPr>
      <xdr:spPr>
        <a:xfrm>
          <a:off x="3105150" y="5160010"/>
          <a:ext cx="1101090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11</xdr:row>
      <xdr:rowOff>121920</xdr:rowOff>
    </xdr:from>
    <xdr:to>
      <xdr:col>3</xdr:col>
      <xdr:colOff>15240</xdr:colOff>
      <xdr:row>11</xdr:row>
      <xdr:rowOff>123508</xdr:rowOff>
    </xdr:to>
    <xdr:cxnSp macro="">
      <xdr:nvCxnSpPr>
        <xdr:cNvPr id="231" name="Connecteur droit avec flèche 2">
          <a:extLst>
            <a:ext uri="{FF2B5EF4-FFF2-40B4-BE49-F238E27FC236}">
              <a16:creationId xmlns:a16="http://schemas.microsoft.com/office/drawing/2014/main" id="{365D6533-0A6F-4C42-A695-B9C79BC29952}"/>
            </a:ext>
          </a:extLst>
        </xdr:cNvPr>
        <xdr:cNvCxnSpPr/>
      </xdr:nvCxnSpPr>
      <xdr:spPr>
        <a:xfrm>
          <a:off x="3105150" y="2763520"/>
          <a:ext cx="1101090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12</xdr:row>
      <xdr:rowOff>99060</xdr:rowOff>
    </xdr:from>
    <xdr:to>
      <xdr:col>3</xdr:col>
      <xdr:colOff>15240</xdr:colOff>
      <xdr:row>12</xdr:row>
      <xdr:rowOff>100648</xdr:rowOff>
    </xdr:to>
    <xdr:cxnSp macro="">
      <xdr:nvCxnSpPr>
        <xdr:cNvPr id="232" name="Connecteur droit avec flèche 3">
          <a:extLst>
            <a:ext uri="{FF2B5EF4-FFF2-40B4-BE49-F238E27FC236}">
              <a16:creationId xmlns:a16="http://schemas.microsoft.com/office/drawing/2014/main" id="{3BBAC2BE-DE9A-47EA-BE2F-D76DD8962D96}"/>
            </a:ext>
          </a:extLst>
        </xdr:cNvPr>
        <xdr:cNvCxnSpPr/>
      </xdr:nvCxnSpPr>
      <xdr:spPr>
        <a:xfrm>
          <a:off x="3105150" y="2924810"/>
          <a:ext cx="1101090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23</xdr:row>
      <xdr:rowOff>121920</xdr:rowOff>
    </xdr:from>
    <xdr:to>
      <xdr:col>3</xdr:col>
      <xdr:colOff>15240</xdr:colOff>
      <xdr:row>23</xdr:row>
      <xdr:rowOff>123508</xdr:rowOff>
    </xdr:to>
    <xdr:cxnSp macro="">
      <xdr:nvCxnSpPr>
        <xdr:cNvPr id="233" name="Connecteur droit avec flèche 2">
          <a:extLst>
            <a:ext uri="{FF2B5EF4-FFF2-40B4-BE49-F238E27FC236}">
              <a16:creationId xmlns:a16="http://schemas.microsoft.com/office/drawing/2014/main" id="{4CBA0EE5-66C4-49E7-B87B-16A7C2E26F76}"/>
            </a:ext>
          </a:extLst>
        </xdr:cNvPr>
        <xdr:cNvCxnSpPr/>
      </xdr:nvCxnSpPr>
      <xdr:spPr>
        <a:xfrm>
          <a:off x="3105150" y="4998720"/>
          <a:ext cx="1101090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24</xdr:row>
      <xdr:rowOff>99060</xdr:rowOff>
    </xdr:from>
    <xdr:to>
      <xdr:col>3</xdr:col>
      <xdr:colOff>15240</xdr:colOff>
      <xdr:row>24</xdr:row>
      <xdr:rowOff>100648</xdr:rowOff>
    </xdr:to>
    <xdr:cxnSp macro="">
      <xdr:nvCxnSpPr>
        <xdr:cNvPr id="234" name="Connecteur droit avec flèche 3">
          <a:extLst>
            <a:ext uri="{FF2B5EF4-FFF2-40B4-BE49-F238E27FC236}">
              <a16:creationId xmlns:a16="http://schemas.microsoft.com/office/drawing/2014/main" id="{401DE5A5-2188-48C9-B407-A0E04B55AA10}"/>
            </a:ext>
          </a:extLst>
        </xdr:cNvPr>
        <xdr:cNvCxnSpPr/>
      </xdr:nvCxnSpPr>
      <xdr:spPr>
        <a:xfrm>
          <a:off x="3105150" y="5160010"/>
          <a:ext cx="1101090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0</xdr:col>
      <xdr:colOff>0</xdr:colOff>
      <xdr:row>41</xdr:row>
      <xdr:rowOff>17236</xdr:rowOff>
    </xdr:from>
    <xdr:to>
      <xdr:col>2</xdr:col>
      <xdr:colOff>1026432</xdr:colOff>
      <xdr:row>67</xdr:row>
      <xdr:rowOff>85726</xdr:rowOff>
    </xdr:to>
    <xdr:graphicFrame macro="">
      <xdr:nvGraphicFramePr>
        <xdr:cNvPr id="235" name="Graphique 234">
          <a:extLst>
            <a:ext uri="{FF2B5EF4-FFF2-40B4-BE49-F238E27FC236}">
              <a16:creationId xmlns:a16="http://schemas.microsoft.com/office/drawing/2014/main" id="{164793D4-6E96-4EF4-B76B-53832C4B01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164192</xdr:colOff>
      <xdr:row>40</xdr:row>
      <xdr:rowOff>177800</xdr:rowOff>
    </xdr:from>
    <xdr:to>
      <xdr:col>6</xdr:col>
      <xdr:colOff>796925</xdr:colOff>
      <xdr:row>53</xdr:row>
      <xdr:rowOff>111125</xdr:rowOff>
    </xdr:to>
    <xdr:graphicFrame macro="">
      <xdr:nvGraphicFramePr>
        <xdr:cNvPr id="236" name="Graphique 235">
          <a:extLst>
            <a:ext uri="{FF2B5EF4-FFF2-40B4-BE49-F238E27FC236}">
              <a16:creationId xmlns:a16="http://schemas.microsoft.com/office/drawing/2014/main" id="{95C79293-93D1-4BEF-8D7A-FFD1DE9F0E2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117476</xdr:colOff>
      <xdr:row>54</xdr:row>
      <xdr:rowOff>157389</xdr:rowOff>
    </xdr:from>
    <xdr:to>
      <xdr:col>6</xdr:col>
      <xdr:colOff>819150</xdr:colOff>
      <xdr:row>67</xdr:row>
      <xdr:rowOff>190500</xdr:rowOff>
    </xdr:to>
    <xdr:graphicFrame macro="">
      <xdr:nvGraphicFramePr>
        <xdr:cNvPr id="237" name="Graphique 236">
          <a:extLst>
            <a:ext uri="{FF2B5EF4-FFF2-40B4-BE49-F238E27FC236}">
              <a16:creationId xmlns:a16="http://schemas.microsoft.com/office/drawing/2014/main" id="{7D5EDFEF-CBDC-44F0-BDEB-B062EC9F6E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176891</xdr:colOff>
      <xdr:row>123</xdr:row>
      <xdr:rowOff>2</xdr:rowOff>
    </xdr:from>
    <xdr:to>
      <xdr:col>14</xdr:col>
      <xdr:colOff>1381124</xdr:colOff>
      <xdr:row>142</xdr:row>
      <xdr:rowOff>111125</xdr:rowOff>
    </xdr:to>
    <xdr:graphicFrame macro="">
      <xdr:nvGraphicFramePr>
        <xdr:cNvPr id="238" name="Graphique 237">
          <a:extLst>
            <a:ext uri="{FF2B5EF4-FFF2-40B4-BE49-F238E27FC236}">
              <a16:creationId xmlns:a16="http://schemas.microsoft.com/office/drawing/2014/main" id="{31409F1E-EE9D-4376-A6EE-77C5D603355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171449</xdr:colOff>
      <xdr:row>90</xdr:row>
      <xdr:rowOff>186872</xdr:rowOff>
    </xdr:from>
    <xdr:to>
      <xdr:col>6</xdr:col>
      <xdr:colOff>828674</xdr:colOff>
      <xdr:row>115</xdr:row>
      <xdr:rowOff>61686</xdr:rowOff>
    </xdr:to>
    <xdr:graphicFrame macro="">
      <xdr:nvGraphicFramePr>
        <xdr:cNvPr id="239" name="Graphique 238">
          <a:extLst>
            <a:ext uri="{FF2B5EF4-FFF2-40B4-BE49-F238E27FC236}">
              <a16:creationId xmlns:a16="http://schemas.microsoft.com/office/drawing/2014/main" id="{8E5374CB-DFEB-4A45-80C9-6087B7A9E4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0</xdr:colOff>
      <xdr:row>11</xdr:row>
      <xdr:rowOff>121920</xdr:rowOff>
    </xdr:from>
    <xdr:to>
      <xdr:col>3</xdr:col>
      <xdr:colOff>15240</xdr:colOff>
      <xdr:row>11</xdr:row>
      <xdr:rowOff>123508</xdr:rowOff>
    </xdr:to>
    <xdr:cxnSp macro="">
      <xdr:nvCxnSpPr>
        <xdr:cNvPr id="240" name="Connecteur droit avec flèche 239">
          <a:extLst>
            <a:ext uri="{FF2B5EF4-FFF2-40B4-BE49-F238E27FC236}">
              <a16:creationId xmlns:a16="http://schemas.microsoft.com/office/drawing/2014/main" id="{8764A9BC-E30A-4C89-9A0E-1BE0D377A24F}"/>
            </a:ext>
          </a:extLst>
        </xdr:cNvPr>
        <xdr:cNvCxnSpPr/>
      </xdr:nvCxnSpPr>
      <xdr:spPr>
        <a:xfrm>
          <a:off x="3105150" y="2763520"/>
          <a:ext cx="1101090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12</xdr:row>
      <xdr:rowOff>99060</xdr:rowOff>
    </xdr:from>
    <xdr:to>
      <xdr:col>3</xdr:col>
      <xdr:colOff>15240</xdr:colOff>
      <xdr:row>12</xdr:row>
      <xdr:rowOff>100648</xdr:rowOff>
    </xdr:to>
    <xdr:cxnSp macro="">
      <xdr:nvCxnSpPr>
        <xdr:cNvPr id="241" name="Connecteur droit avec flèche 240">
          <a:extLst>
            <a:ext uri="{FF2B5EF4-FFF2-40B4-BE49-F238E27FC236}">
              <a16:creationId xmlns:a16="http://schemas.microsoft.com/office/drawing/2014/main" id="{329E655A-F200-4320-A221-9CBF172FFC54}"/>
            </a:ext>
          </a:extLst>
        </xdr:cNvPr>
        <xdr:cNvCxnSpPr/>
      </xdr:nvCxnSpPr>
      <xdr:spPr>
        <a:xfrm>
          <a:off x="3105150" y="2924810"/>
          <a:ext cx="1101090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11</xdr:row>
      <xdr:rowOff>121920</xdr:rowOff>
    </xdr:from>
    <xdr:to>
      <xdr:col>3</xdr:col>
      <xdr:colOff>15240</xdr:colOff>
      <xdr:row>11</xdr:row>
      <xdr:rowOff>123508</xdr:rowOff>
    </xdr:to>
    <xdr:cxnSp macro="">
      <xdr:nvCxnSpPr>
        <xdr:cNvPr id="242" name="Connecteur droit avec flèche 241">
          <a:extLst>
            <a:ext uri="{FF2B5EF4-FFF2-40B4-BE49-F238E27FC236}">
              <a16:creationId xmlns:a16="http://schemas.microsoft.com/office/drawing/2014/main" id="{659DBB2E-3AA3-483B-B72F-FB0FC46CD86A}"/>
            </a:ext>
          </a:extLst>
        </xdr:cNvPr>
        <xdr:cNvCxnSpPr/>
      </xdr:nvCxnSpPr>
      <xdr:spPr>
        <a:xfrm>
          <a:off x="3105150" y="2763520"/>
          <a:ext cx="1101090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12</xdr:row>
      <xdr:rowOff>99060</xdr:rowOff>
    </xdr:from>
    <xdr:to>
      <xdr:col>3</xdr:col>
      <xdr:colOff>15240</xdr:colOff>
      <xdr:row>12</xdr:row>
      <xdr:rowOff>100648</xdr:rowOff>
    </xdr:to>
    <xdr:cxnSp macro="">
      <xdr:nvCxnSpPr>
        <xdr:cNvPr id="243" name="Connecteur droit avec flèche 242">
          <a:extLst>
            <a:ext uri="{FF2B5EF4-FFF2-40B4-BE49-F238E27FC236}">
              <a16:creationId xmlns:a16="http://schemas.microsoft.com/office/drawing/2014/main" id="{52F294E5-9658-43B9-8E8B-A465CE90AC0A}"/>
            </a:ext>
          </a:extLst>
        </xdr:cNvPr>
        <xdr:cNvCxnSpPr/>
      </xdr:nvCxnSpPr>
      <xdr:spPr>
        <a:xfrm>
          <a:off x="3105150" y="2924810"/>
          <a:ext cx="1101090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11</xdr:row>
      <xdr:rowOff>121920</xdr:rowOff>
    </xdr:from>
    <xdr:to>
      <xdr:col>3</xdr:col>
      <xdr:colOff>15240</xdr:colOff>
      <xdr:row>11</xdr:row>
      <xdr:rowOff>123508</xdr:rowOff>
    </xdr:to>
    <xdr:cxnSp macro="">
      <xdr:nvCxnSpPr>
        <xdr:cNvPr id="244" name="Connecteur droit avec flèche 243">
          <a:extLst>
            <a:ext uri="{FF2B5EF4-FFF2-40B4-BE49-F238E27FC236}">
              <a16:creationId xmlns:a16="http://schemas.microsoft.com/office/drawing/2014/main" id="{ADCF935F-FF2F-4687-B22F-2352FAC01BE9}"/>
            </a:ext>
          </a:extLst>
        </xdr:cNvPr>
        <xdr:cNvCxnSpPr/>
      </xdr:nvCxnSpPr>
      <xdr:spPr>
        <a:xfrm>
          <a:off x="3105150" y="2763520"/>
          <a:ext cx="1101090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12</xdr:row>
      <xdr:rowOff>99060</xdr:rowOff>
    </xdr:from>
    <xdr:to>
      <xdr:col>3</xdr:col>
      <xdr:colOff>15240</xdr:colOff>
      <xdr:row>12</xdr:row>
      <xdr:rowOff>100648</xdr:rowOff>
    </xdr:to>
    <xdr:cxnSp macro="">
      <xdr:nvCxnSpPr>
        <xdr:cNvPr id="245" name="Connecteur droit avec flèche 244">
          <a:extLst>
            <a:ext uri="{FF2B5EF4-FFF2-40B4-BE49-F238E27FC236}">
              <a16:creationId xmlns:a16="http://schemas.microsoft.com/office/drawing/2014/main" id="{F880BA24-939E-41CD-9C27-223AD25DF709}"/>
            </a:ext>
          </a:extLst>
        </xdr:cNvPr>
        <xdr:cNvCxnSpPr/>
      </xdr:nvCxnSpPr>
      <xdr:spPr>
        <a:xfrm>
          <a:off x="3105150" y="2924810"/>
          <a:ext cx="1101090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23</xdr:row>
      <xdr:rowOff>121920</xdr:rowOff>
    </xdr:from>
    <xdr:to>
      <xdr:col>3</xdr:col>
      <xdr:colOff>15240</xdr:colOff>
      <xdr:row>23</xdr:row>
      <xdr:rowOff>123508</xdr:rowOff>
    </xdr:to>
    <xdr:cxnSp macro="">
      <xdr:nvCxnSpPr>
        <xdr:cNvPr id="246" name="Connecteur droit avec flèche 245">
          <a:extLst>
            <a:ext uri="{FF2B5EF4-FFF2-40B4-BE49-F238E27FC236}">
              <a16:creationId xmlns:a16="http://schemas.microsoft.com/office/drawing/2014/main" id="{0BC23A38-CB76-4D2D-A675-4569967A2677}"/>
            </a:ext>
          </a:extLst>
        </xdr:cNvPr>
        <xdr:cNvCxnSpPr/>
      </xdr:nvCxnSpPr>
      <xdr:spPr>
        <a:xfrm>
          <a:off x="3105150" y="4998720"/>
          <a:ext cx="1101090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24</xdr:row>
      <xdr:rowOff>99060</xdr:rowOff>
    </xdr:from>
    <xdr:to>
      <xdr:col>3</xdr:col>
      <xdr:colOff>15240</xdr:colOff>
      <xdr:row>24</xdr:row>
      <xdr:rowOff>100648</xdr:rowOff>
    </xdr:to>
    <xdr:cxnSp macro="">
      <xdr:nvCxnSpPr>
        <xdr:cNvPr id="247" name="Connecteur droit avec flèche 246">
          <a:extLst>
            <a:ext uri="{FF2B5EF4-FFF2-40B4-BE49-F238E27FC236}">
              <a16:creationId xmlns:a16="http://schemas.microsoft.com/office/drawing/2014/main" id="{E8061812-F02D-4A45-A6A9-40B37114607B}"/>
            </a:ext>
          </a:extLst>
        </xdr:cNvPr>
        <xdr:cNvCxnSpPr/>
      </xdr:nvCxnSpPr>
      <xdr:spPr>
        <a:xfrm>
          <a:off x="3105150" y="5160010"/>
          <a:ext cx="1101090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23</xdr:row>
      <xdr:rowOff>121920</xdr:rowOff>
    </xdr:from>
    <xdr:to>
      <xdr:col>3</xdr:col>
      <xdr:colOff>15240</xdr:colOff>
      <xdr:row>23</xdr:row>
      <xdr:rowOff>123508</xdr:rowOff>
    </xdr:to>
    <xdr:cxnSp macro="">
      <xdr:nvCxnSpPr>
        <xdr:cNvPr id="248" name="Connecteur droit avec flèche 247">
          <a:extLst>
            <a:ext uri="{FF2B5EF4-FFF2-40B4-BE49-F238E27FC236}">
              <a16:creationId xmlns:a16="http://schemas.microsoft.com/office/drawing/2014/main" id="{15ECBEE4-CF89-4B32-9659-6859E6D59799}"/>
            </a:ext>
          </a:extLst>
        </xdr:cNvPr>
        <xdr:cNvCxnSpPr/>
      </xdr:nvCxnSpPr>
      <xdr:spPr>
        <a:xfrm>
          <a:off x="3105150" y="4998720"/>
          <a:ext cx="1101090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24</xdr:row>
      <xdr:rowOff>99060</xdr:rowOff>
    </xdr:from>
    <xdr:to>
      <xdr:col>3</xdr:col>
      <xdr:colOff>15240</xdr:colOff>
      <xdr:row>24</xdr:row>
      <xdr:rowOff>100648</xdr:rowOff>
    </xdr:to>
    <xdr:cxnSp macro="">
      <xdr:nvCxnSpPr>
        <xdr:cNvPr id="249" name="Connecteur droit avec flèche 248">
          <a:extLst>
            <a:ext uri="{FF2B5EF4-FFF2-40B4-BE49-F238E27FC236}">
              <a16:creationId xmlns:a16="http://schemas.microsoft.com/office/drawing/2014/main" id="{8909AD85-B5BB-4B1A-BF2B-C1C6834521FA}"/>
            </a:ext>
          </a:extLst>
        </xdr:cNvPr>
        <xdr:cNvCxnSpPr/>
      </xdr:nvCxnSpPr>
      <xdr:spPr>
        <a:xfrm>
          <a:off x="3105150" y="5160010"/>
          <a:ext cx="1101090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23</xdr:row>
      <xdr:rowOff>121920</xdr:rowOff>
    </xdr:from>
    <xdr:to>
      <xdr:col>3</xdr:col>
      <xdr:colOff>15240</xdr:colOff>
      <xdr:row>23</xdr:row>
      <xdr:rowOff>123508</xdr:rowOff>
    </xdr:to>
    <xdr:cxnSp macro="">
      <xdr:nvCxnSpPr>
        <xdr:cNvPr id="250" name="Connecteur droit avec flèche 249">
          <a:extLst>
            <a:ext uri="{FF2B5EF4-FFF2-40B4-BE49-F238E27FC236}">
              <a16:creationId xmlns:a16="http://schemas.microsoft.com/office/drawing/2014/main" id="{5003574A-3026-4CD5-BE03-6E83397BC536}"/>
            </a:ext>
          </a:extLst>
        </xdr:cNvPr>
        <xdr:cNvCxnSpPr/>
      </xdr:nvCxnSpPr>
      <xdr:spPr>
        <a:xfrm>
          <a:off x="3105150" y="4998720"/>
          <a:ext cx="1101090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8</xdr:col>
      <xdr:colOff>77107</xdr:colOff>
      <xdr:row>102</xdr:row>
      <xdr:rowOff>163285</xdr:rowOff>
    </xdr:from>
    <xdr:to>
      <xdr:col>14</xdr:col>
      <xdr:colOff>1444624</xdr:colOff>
      <xdr:row>121</xdr:row>
      <xdr:rowOff>95250</xdr:rowOff>
    </xdr:to>
    <xdr:graphicFrame macro="">
      <xdr:nvGraphicFramePr>
        <xdr:cNvPr id="251" name="Graphique 250">
          <a:extLst>
            <a:ext uri="{FF2B5EF4-FFF2-40B4-BE49-F238E27FC236}">
              <a16:creationId xmlns:a16="http://schemas.microsoft.com/office/drawing/2014/main" id="{6C837762-8C69-4362-BD98-D03CE8E1B1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68036</xdr:colOff>
      <xdr:row>116</xdr:row>
      <xdr:rowOff>68036</xdr:rowOff>
    </xdr:from>
    <xdr:to>
      <xdr:col>6</xdr:col>
      <xdr:colOff>748394</xdr:colOff>
      <xdr:row>141</xdr:row>
      <xdr:rowOff>149678</xdr:rowOff>
    </xdr:to>
    <xdr:graphicFrame macro="">
      <xdr:nvGraphicFramePr>
        <xdr:cNvPr id="252" name="Graphique 251">
          <a:extLst>
            <a:ext uri="{FF2B5EF4-FFF2-40B4-BE49-F238E27FC236}">
              <a16:creationId xmlns:a16="http://schemas.microsoft.com/office/drawing/2014/main" id="{0CD05C41-E10A-4E5A-BC56-E14028A792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123374</xdr:colOff>
      <xdr:row>70</xdr:row>
      <xdr:rowOff>53068</xdr:rowOff>
    </xdr:from>
    <xdr:to>
      <xdr:col>6</xdr:col>
      <xdr:colOff>841375</xdr:colOff>
      <xdr:row>89</xdr:row>
      <xdr:rowOff>120650</xdr:rowOff>
    </xdr:to>
    <xdr:graphicFrame macro="">
      <xdr:nvGraphicFramePr>
        <xdr:cNvPr id="253" name="Graphique 252">
          <a:extLst>
            <a:ext uri="{FF2B5EF4-FFF2-40B4-BE49-F238E27FC236}">
              <a16:creationId xmlns:a16="http://schemas.microsoft.com/office/drawing/2014/main" id="{2DCCCFC1-B471-4C3D-979A-D756148977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952500</xdr:colOff>
      <xdr:row>6</xdr:row>
      <xdr:rowOff>38100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9077FE5-ECC0-1378-E3EF-9B8098C9DD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487275" cy="14097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</xdr:col>
      <xdr:colOff>2324100</xdr:colOff>
      <xdr:row>2</xdr:row>
      <xdr:rowOff>39173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B781779-0724-E955-15A6-6F31B05D9E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4638675" cy="51542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Test%20-Jet%20de%20rapport\Lafaye%20-EFF%20&amp;%20M.%20SAL%2008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margement-Aout 2025"/>
      <sheetName val="EVENTUELS PENS."/>
      <sheetName val="EV. PENS. PAR CATEGORIE"/>
      <sheetName val="EV. PENS. PAR CATEGORIE (EXCEL)"/>
      <sheetName val="EVENTUELS PENS. PAR GENRE"/>
      <sheetName val="RÉSUMÉ"/>
      <sheetName val="Tabulation 1"/>
      <sheetName val="Tabulation 2"/>
      <sheetName val="Emargement (NIF DISTINCTS)"/>
    </sheetNames>
    <sheetDataSet>
      <sheetData sheetId="0"/>
      <sheetData sheetId="1"/>
      <sheetData sheetId="2"/>
      <sheetData sheetId="3"/>
      <sheetData sheetId="4"/>
      <sheetData sheetId="5"/>
      <sheetData sheetId="6">
        <row r="4">
          <cell r="J4" t="str">
            <v>MPCE</v>
          </cell>
          <cell r="O4">
            <v>739</v>
          </cell>
        </row>
        <row r="5">
          <cell r="J5" t="str">
            <v>MEF</v>
          </cell>
          <cell r="O5">
            <v>4383</v>
          </cell>
        </row>
        <row r="6">
          <cell r="J6" t="str">
            <v>MARNDR</v>
          </cell>
          <cell r="O6">
            <v>1136</v>
          </cell>
        </row>
        <row r="7">
          <cell r="J7" t="str">
            <v>MTPTC</v>
          </cell>
          <cell r="O7">
            <v>1115</v>
          </cell>
        </row>
        <row r="8">
          <cell r="J8" t="str">
            <v>MCI</v>
          </cell>
          <cell r="O8">
            <v>658</v>
          </cell>
        </row>
        <row r="9">
          <cell r="J9" t="str">
            <v>MDE</v>
          </cell>
          <cell r="O9">
            <v>1027</v>
          </cell>
        </row>
        <row r="10">
          <cell r="J10" t="str">
            <v>M. TOUR.</v>
          </cell>
          <cell r="O10">
            <v>146</v>
          </cell>
        </row>
        <row r="11">
          <cell r="J11" t="str">
            <v>MJSP</v>
          </cell>
          <cell r="O11">
            <v>18319</v>
          </cell>
        </row>
        <row r="12">
          <cell r="J12" t="str">
            <v>MHAVE</v>
          </cell>
          <cell r="O12">
            <v>53</v>
          </cell>
        </row>
        <row r="13">
          <cell r="J13" t="str">
            <v>MAE</v>
          </cell>
          <cell r="O13">
            <v>712</v>
          </cell>
        </row>
        <row r="14">
          <cell r="J14" t="str">
            <v>PRESIDENCE</v>
          </cell>
          <cell r="O14">
            <v>104</v>
          </cell>
        </row>
        <row r="15">
          <cell r="J15" t="str">
            <v>PRIMATURE</v>
          </cell>
          <cell r="O15">
            <v>721</v>
          </cell>
        </row>
        <row r="16">
          <cell r="J16" t="str">
            <v>MICT</v>
          </cell>
          <cell r="O16">
            <v>2491</v>
          </cell>
        </row>
        <row r="17">
          <cell r="J17" t="str">
            <v>DEFENSE</v>
          </cell>
          <cell r="O17">
            <v>1043</v>
          </cell>
        </row>
        <row r="18">
          <cell r="J18" t="str">
            <v>MENFP</v>
          </cell>
          <cell r="O18">
            <v>45120</v>
          </cell>
        </row>
        <row r="19">
          <cell r="J19" t="str">
            <v>MAST</v>
          </cell>
          <cell r="O19">
            <v>1737</v>
          </cell>
        </row>
        <row r="20">
          <cell r="J20" t="str">
            <v>MSPP</v>
          </cell>
          <cell r="O20">
            <v>10462</v>
          </cell>
        </row>
        <row r="21">
          <cell r="J21" t="str">
            <v>MCFDF</v>
          </cell>
          <cell r="O21">
            <v>223</v>
          </cell>
        </row>
        <row r="22">
          <cell r="J22" t="str">
            <v>MJSAC</v>
          </cell>
          <cell r="O22">
            <v>658</v>
          </cell>
        </row>
        <row r="23">
          <cell r="J23" t="str">
            <v>M. CULTES</v>
          </cell>
          <cell r="O23">
            <v>129</v>
          </cell>
        </row>
        <row r="24">
          <cell r="J24" t="str">
            <v>M. CULTURE</v>
          </cell>
          <cell r="O24">
            <v>944</v>
          </cell>
        </row>
        <row r="25">
          <cell r="J25" t="str">
            <v>M. COMM.</v>
          </cell>
          <cell r="O25">
            <v>377</v>
          </cell>
        </row>
        <row r="26">
          <cell r="J26" t="str">
            <v>SENAT</v>
          </cell>
          <cell r="O26">
            <v>1416</v>
          </cell>
        </row>
        <row r="27">
          <cell r="J27" t="str">
            <v>CH. DEPUTES</v>
          </cell>
          <cell r="O27">
            <v>2354</v>
          </cell>
        </row>
        <row r="28">
          <cell r="J28" t="str">
            <v>CSPJ</v>
          </cell>
          <cell r="O28">
            <v>1026</v>
          </cell>
        </row>
        <row r="29">
          <cell r="J29" t="str">
            <v>CSCCA</v>
          </cell>
          <cell r="O29">
            <v>642</v>
          </cell>
        </row>
        <row r="30">
          <cell r="J30" t="str">
            <v>CEP</v>
          </cell>
          <cell r="O30">
            <v>14</v>
          </cell>
        </row>
        <row r="31">
          <cell r="J31" t="str">
            <v>OPC</v>
          </cell>
          <cell r="O31">
            <v>146</v>
          </cell>
        </row>
        <row r="32">
          <cell r="J32" t="str">
            <v>UEH</v>
          </cell>
          <cell r="O32">
            <v>2105</v>
          </cell>
        </row>
        <row r="33">
          <cell r="J33" t="str">
            <v>AKA</v>
          </cell>
          <cell r="O33">
            <v>22</v>
          </cell>
        </row>
        <row r="35">
          <cell r="E35" t="str">
            <v>% F</v>
          </cell>
          <cell r="F35" t="str">
            <v>% M</v>
          </cell>
        </row>
        <row r="36">
          <cell r="A36" t="str">
            <v>Cadre de premier rang</v>
          </cell>
          <cell r="E36">
            <v>0.16129032258064516</v>
          </cell>
          <cell r="F36">
            <v>0.83870967741935487</v>
          </cell>
        </row>
        <row r="37">
          <cell r="A37" t="str">
            <v>Cadre décisionnel</v>
          </cell>
          <cell r="E37">
            <v>0.21532024460894753</v>
          </cell>
          <cell r="F37">
            <v>0.7846797553910525</v>
          </cell>
        </row>
        <row r="38">
          <cell r="A38" t="str">
            <v>Personnel de soutien</v>
          </cell>
          <cell r="E38">
            <v>0.33598937583001326</v>
          </cell>
          <cell r="F38">
            <v>0.66401062416998669</v>
          </cell>
          <cell r="J38" t="str">
            <v>MPCE</v>
          </cell>
          <cell r="O38">
            <v>33922150</v>
          </cell>
        </row>
        <row r="39">
          <cell r="A39" t="str">
            <v>Personnel diplômé ou certifié</v>
          </cell>
          <cell r="E39">
            <v>0.27625602202339988</v>
          </cell>
          <cell r="F39">
            <v>0.72374397797660017</v>
          </cell>
          <cell r="J39" t="str">
            <v>MEF</v>
          </cell>
          <cell r="O39">
            <v>204917556.67000002</v>
          </cell>
        </row>
        <row r="40">
          <cell r="J40" t="str">
            <v>MARNDR</v>
          </cell>
          <cell r="O40">
            <v>49775100</v>
          </cell>
        </row>
        <row r="41">
          <cell r="J41" t="str">
            <v>MTPTC</v>
          </cell>
          <cell r="O41">
            <v>40575900</v>
          </cell>
        </row>
        <row r="42">
          <cell r="J42" t="str">
            <v>MCI</v>
          </cell>
          <cell r="O42">
            <v>31549550</v>
          </cell>
        </row>
        <row r="43">
          <cell r="J43" t="str">
            <v>MDE</v>
          </cell>
          <cell r="O43">
            <v>42457050</v>
          </cell>
        </row>
        <row r="44">
          <cell r="J44" t="str">
            <v>M. TOUR.</v>
          </cell>
          <cell r="O44">
            <v>6505275</v>
          </cell>
        </row>
        <row r="45">
          <cell r="J45" t="str">
            <v>MJSP</v>
          </cell>
          <cell r="O45">
            <v>777998300</v>
          </cell>
        </row>
        <row r="46">
          <cell r="J46" t="str">
            <v>MHAVE</v>
          </cell>
          <cell r="O46">
            <v>2389400</v>
          </cell>
        </row>
        <row r="47">
          <cell r="J47" t="str">
            <v>MAE</v>
          </cell>
          <cell r="O47">
            <v>37519300</v>
          </cell>
        </row>
        <row r="48">
          <cell r="J48" t="str">
            <v>PRESIDENCE</v>
          </cell>
          <cell r="O48">
            <v>6086600</v>
          </cell>
        </row>
        <row r="49">
          <cell r="J49" t="str">
            <v>PRIMATURE</v>
          </cell>
          <cell r="O49">
            <v>35637899.5</v>
          </cell>
        </row>
        <row r="50">
          <cell r="J50" t="str">
            <v>MICT</v>
          </cell>
          <cell r="O50">
            <v>134834100</v>
          </cell>
          <cell r="R50" t="str">
            <v>F</v>
          </cell>
          <cell r="S50" t="str">
            <v>M</v>
          </cell>
          <cell r="T50" t="str">
            <v>F</v>
          </cell>
        </row>
        <row r="51">
          <cell r="J51" t="str">
            <v>DEFENSE</v>
          </cell>
          <cell r="O51">
            <v>42413199.5</v>
          </cell>
          <cell r="Q51" t="str">
            <v>moins de 20 ans</v>
          </cell>
          <cell r="R51">
            <v>0</v>
          </cell>
          <cell r="S51">
            <v>1</v>
          </cell>
          <cell r="T51">
            <v>0</v>
          </cell>
        </row>
        <row r="52">
          <cell r="J52" t="str">
            <v>MENFP</v>
          </cell>
          <cell r="O52">
            <v>1365448150</v>
          </cell>
          <cell r="Q52" t="str">
            <v>entre 20 et 29 ans</v>
          </cell>
          <cell r="R52">
            <v>967</v>
          </cell>
          <cell r="S52">
            <v>1741</v>
          </cell>
          <cell r="T52">
            <v>-967</v>
          </cell>
        </row>
        <row r="53">
          <cell r="J53" t="str">
            <v>MAST</v>
          </cell>
          <cell r="O53">
            <v>70092550</v>
          </cell>
          <cell r="Q53" t="str">
            <v>entre 30 et 39 ans</v>
          </cell>
          <cell r="R53">
            <v>6149</v>
          </cell>
          <cell r="S53">
            <v>14317</v>
          </cell>
          <cell r="T53">
            <v>-6149</v>
          </cell>
        </row>
        <row r="54">
          <cell r="J54" t="str">
            <v>MSPP</v>
          </cell>
          <cell r="O54">
            <v>350465475</v>
          </cell>
          <cell r="Q54" t="str">
            <v>entre 40 et 49 ans</v>
          </cell>
          <cell r="R54">
            <v>9329</v>
          </cell>
          <cell r="S54">
            <v>24881</v>
          </cell>
          <cell r="T54">
            <v>-9329</v>
          </cell>
        </row>
        <row r="55">
          <cell r="J55" t="str">
            <v>MCFDF</v>
          </cell>
          <cell r="O55">
            <v>9599650</v>
          </cell>
          <cell r="Q55" t="str">
            <v>entre 50 et 58 ans</v>
          </cell>
          <cell r="R55">
            <v>7063</v>
          </cell>
          <cell r="S55">
            <v>18755</v>
          </cell>
          <cell r="T55">
            <v>-7063</v>
          </cell>
        </row>
        <row r="56">
          <cell r="J56" t="str">
            <v>MJSAC</v>
          </cell>
          <cell r="O56">
            <v>28614400</v>
          </cell>
          <cell r="Q56" t="str">
            <v>plus de 58 ans</v>
          </cell>
          <cell r="R56">
            <v>4874</v>
          </cell>
          <cell r="S56">
            <v>11945</v>
          </cell>
          <cell r="T56">
            <v>-4874</v>
          </cell>
        </row>
        <row r="57">
          <cell r="J57" t="str">
            <v>M. CULTES</v>
          </cell>
          <cell r="O57">
            <v>5785500</v>
          </cell>
        </row>
        <row r="58">
          <cell r="J58" t="str">
            <v>M. CULTURE</v>
          </cell>
          <cell r="O58">
            <v>39245900</v>
          </cell>
        </row>
        <row r="59">
          <cell r="J59" t="str">
            <v>M. COMM.</v>
          </cell>
          <cell r="O59">
            <v>15241000</v>
          </cell>
        </row>
        <row r="60">
          <cell r="J60" t="str">
            <v>SENAT</v>
          </cell>
          <cell r="O60">
            <v>71206900</v>
          </cell>
        </row>
        <row r="61">
          <cell r="J61" t="str">
            <v>CH. DEPUTES</v>
          </cell>
          <cell r="O61">
            <v>98983900</v>
          </cell>
          <cell r="R61" t="str">
            <v>F</v>
          </cell>
          <cell r="S61" t="str">
            <v>M</v>
          </cell>
        </row>
        <row r="62">
          <cell r="J62" t="str">
            <v>CSPJ</v>
          </cell>
          <cell r="O62">
            <v>69228850</v>
          </cell>
          <cell r="Q62" t="str">
            <v>Cadre de premier rang</v>
          </cell>
          <cell r="R62">
            <v>70</v>
          </cell>
          <cell r="S62">
            <v>364</v>
          </cell>
        </row>
        <row r="63">
          <cell r="J63" t="str">
            <v>CSCCA</v>
          </cell>
          <cell r="O63">
            <v>34784000</v>
          </cell>
          <cell r="Q63" t="str">
            <v>Cadre décisionnel</v>
          </cell>
          <cell r="R63">
            <v>669</v>
          </cell>
          <cell r="S63">
            <v>2438</v>
          </cell>
        </row>
        <row r="64">
          <cell r="J64" t="str">
            <v>CEP</v>
          </cell>
          <cell r="O64">
            <v>2751800</v>
          </cell>
          <cell r="Q64" t="str">
            <v>Personnel de soutien</v>
          </cell>
          <cell r="R64">
            <v>5566</v>
          </cell>
          <cell r="S64">
            <v>11000</v>
          </cell>
        </row>
        <row r="65">
          <cell r="J65" t="str">
            <v>OPC</v>
          </cell>
          <cell r="O65">
            <v>7234750</v>
          </cell>
          <cell r="Q65" t="str">
            <v>Personnel diplômé ou certifié</v>
          </cell>
          <cell r="R65">
            <v>22077</v>
          </cell>
          <cell r="S65">
            <v>57838</v>
          </cell>
        </row>
        <row r="66">
          <cell r="J66" t="str">
            <v>UEH</v>
          </cell>
          <cell r="O66">
            <v>89055278.75</v>
          </cell>
        </row>
        <row r="67">
          <cell r="J67" t="str">
            <v>AKA</v>
          </cell>
          <cell r="O67">
            <v>1157200</v>
          </cell>
        </row>
        <row r="72">
          <cell r="Q72" t="str">
            <v>Personnel de Soutien</v>
          </cell>
          <cell r="S72">
            <v>0.379720062793168</v>
          </cell>
          <cell r="U72">
            <v>0.25691056375451099</v>
          </cell>
        </row>
        <row r="73">
          <cell r="Q73" t="str">
            <v>Personnel Diplômé ou Certifié</v>
          </cell>
          <cell r="S73">
            <v>0.58519848469181501</v>
          </cell>
          <cell r="U73">
            <v>0.66080061796761502</v>
          </cell>
        </row>
        <row r="74">
          <cell r="Q74" t="str">
            <v>Cadre Décisionnel</v>
          </cell>
          <cell r="S74">
            <v>2.9131141839238209E-2</v>
          </cell>
          <cell r="U74">
            <v>6.4117582571583578E-2</v>
          </cell>
        </row>
        <row r="75">
          <cell r="Q75" t="str">
            <v>Cadre de Premier Rang</v>
          </cell>
          <cell r="S75">
            <v>5.9503106757785697E-3</v>
          </cell>
          <cell r="U75">
            <v>1.81712357062906E-2</v>
          </cell>
        </row>
        <row r="184">
          <cell r="B184" t="str">
            <v>F</v>
          </cell>
          <cell r="C184" t="str">
            <v>M</v>
          </cell>
        </row>
        <row r="195">
          <cell r="B195">
            <v>0.28375757333386653</v>
          </cell>
          <cell r="C195">
            <v>0.71624242666613347</v>
          </cell>
        </row>
      </sheetData>
      <sheetData sheetId="7"/>
      <sheetData sheetId="8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043407F-24FF-43C9-A8C4-8D56F67B5F8C}" name="Tableau1" displayName="Tableau1" ref="A4:B132" totalsRowShown="0" tableBorderDxfId="2">
  <autoFilter ref="A4:B132" xr:uid="{00000000-0009-0000-0100-000001000000}"/>
  <tableColumns count="2">
    <tableColumn id="1" xr3:uid="{3926A74B-BB5B-4928-A3BC-1BE1D6087EC2}" name="Ministère / Catégorie d'employé" dataDxfId="1"/>
    <tableColumn id="2" xr3:uid="{289726E5-9FAB-4219-844F-C280C136A4AA}" name="Nombre d'employés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C0288C-5D76-4E1B-93CE-3365B624848D}">
  <dimension ref="A1:V331"/>
  <sheetViews>
    <sheetView tabSelected="1" view="pageBreakPreview" topLeftCell="A64" zoomScaleNormal="100" zoomScaleSheetLayoutView="100" workbookViewId="0">
      <selection activeCell="D142" sqref="D142"/>
    </sheetView>
  </sheetViews>
  <sheetFormatPr defaultColWidth="11.42578125" defaultRowHeight="15" x14ac:dyDescent="0.25"/>
  <cols>
    <col min="1" max="1" width="31" style="9" customWidth="1"/>
    <col min="2" max="2" width="13.42578125" style="9" customWidth="1"/>
    <col min="3" max="3" width="15.5703125" style="9" customWidth="1"/>
    <col min="4" max="4" width="22.140625" style="9" customWidth="1"/>
    <col min="5" max="5" width="23.28515625" style="9" customWidth="1"/>
    <col min="6" max="6" width="24.5703125" style="9" customWidth="1"/>
    <col min="7" max="7" width="14" style="9" customWidth="1"/>
    <col min="8" max="8" width="6" style="9" customWidth="1"/>
    <col min="9" max="9" width="11.28515625" style="9" customWidth="1"/>
    <col min="10" max="10" width="19.7109375" style="9" customWidth="1"/>
    <col min="11" max="11" width="20.42578125" style="9" customWidth="1"/>
    <col min="12" max="12" width="24" style="9" customWidth="1"/>
    <col min="13" max="13" width="23.85546875" style="9" customWidth="1"/>
    <col min="14" max="14" width="21.7109375" style="9" customWidth="1"/>
    <col min="15" max="15" width="24.85546875" style="9" customWidth="1"/>
    <col min="16" max="16" width="20" style="9" bestFit="1" customWidth="1"/>
    <col min="17" max="17" width="36" style="9" customWidth="1"/>
    <col min="18" max="18" width="13.7109375" style="9" customWidth="1"/>
    <col min="19" max="19" width="15.85546875" style="9" customWidth="1"/>
    <col min="20" max="20" width="27.28515625" style="9" customWidth="1"/>
    <col min="21" max="21" width="19.7109375" style="9" customWidth="1"/>
    <col min="22" max="16384" width="11.42578125" style="9"/>
  </cols>
  <sheetData>
    <row r="1" spans="1:16" ht="15.75" thickBot="1" x14ac:dyDescent="0.3"/>
    <row r="2" spans="1:16" ht="33" customHeight="1" thickBot="1" x14ac:dyDescent="0.3">
      <c r="A2" s="10" t="s">
        <v>37</v>
      </c>
      <c r="B2" s="343" t="s">
        <v>38</v>
      </c>
      <c r="C2" s="343"/>
      <c r="D2" s="343"/>
      <c r="E2" s="12" t="s">
        <v>39</v>
      </c>
      <c r="F2" s="13" t="s">
        <v>40</v>
      </c>
      <c r="G2" s="14"/>
      <c r="I2" s="15"/>
      <c r="J2" s="16"/>
      <c r="K2" s="327" t="s">
        <v>41</v>
      </c>
      <c r="L2" s="328"/>
      <c r="M2" s="328"/>
      <c r="N2" s="328"/>
      <c r="O2" s="329"/>
    </row>
    <row r="3" spans="1:16" ht="30.75" thickBot="1" x14ac:dyDescent="0.3">
      <c r="A3" s="17" t="s">
        <v>42</v>
      </c>
      <c r="B3" s="18" t="s">
        <v>43</v>
      </c>
      <c r="C3" s="18"/>
      <c r="D3" s="18">
        <v>28700</v>
      </c>
      <c r="E3" s="19">
        <f>+N34</f>
        <v>16566</v>
      </c>
      <c r="F3" s="20">
        <f>+N68</f>
        <v>440390541.67000002</v>
      </c>
      <c r="I3" s="21" t="s">
        <v>44</v>
      </c>
      <c r="J3" s="22"/>
      <c r="K3" s="23" t="s">
        <v>45</v>
      </c>
      <c r="L3" s="23" t="s">
        <v>46</v>
      </c>
      <c r="M3" s="23" t="s">
        <v>47</v>
      </c>
      <c r="N3" s="23" t="s">
        <v>42</v>
      </c>
      <c r="O3" s="24" t="s">
        <v>48</v>
      </c>
      <c r="P3" s="25"/>
    </row>
    <row r="4" spans="1:16" s="14" customFormat="1" x14ac:dyDescent="0.25">
      <c r="A4" s="17" t="s">
        <v>49</v>
      </c>
      <c r="B4" s="18">
        <v>29100</v>
      </c>
      <c r="C4" s="18"/>
      <c r="D4" s="18">
        <v>71000</v>
      </c>
      <c r="E4" s="26">
        <f>+M34</f>
        <v>79915</v>
      </c>
      <c r="F4" s="20">
        <f>+M68</f>
        <v>2962048395.25</v>
      </c>
      <c r="G4" s="9"/>
      <c r="I4" s="27" t="s">
        <v>50</v>
      </c>
      <c r="J4" s="28" t="s">
        <v>51</v>
      </c>
      <c r="K4" s="29">
        <v>4</v>
      </c>
      <c r="L4" s="29">
        <v>68</v>
      </c>
      <c r="M4" s="29">
        <v>440</v>
      </c>
      <c r="N4" s="29">
        <v>227</v>
      </c>
      <c r="O4" s="30">
        <f>K4+L4+M4+N4</f>
        <v>739</v>
      </c>
      <c r="P4" s="31"/>
    </row>
    <row r="5" spans="1:16" x14ac:dyDescent="0.25">
      <c r="A5" s="17" t="s">
        <v>52</v>
      </c>
      <c r="B5" s="18">
        <v>72000</v>
      </c>
      <c r="C5" s="18"/>
      <c r="D5" s="18">
        <v>87800</v>
      </c>
      <c r="E5" s="26">
        <f>+L34</f>
        <v>3107</v>
      </c>
      <c r="F5" s="20">
        <f>+L68</f>
        <v>250405400</v>
      </c>
      <c r="I5" s="32" t="s">
        <v>53</v>
      </c>
      <c r="J5" s="33" t="s">
        <v>54</v>
      </c>
      <c r="K5" s="29">
        <v>20</v>
      </c>
      <c r="L5" s="29">
        <v>318</v>
      </c>
      <c r="M5" s="29">
        <v>3376</v>
      </c>
      <c r="N5" s="29">
        <v>669</v>
      </c>
      <c r="O5" s="34">
        <f>K5+L5+M5+N5</f>
        <v>4383</v>
      </c>
      <c r="P5" s="31"/>
    </row>
    <row r="6" spans="1:16" x14ac:dyDescent="0.25">
      <c r="A6" s="17" t="s">
        <v>55</v>
      </c>
      <c r="B6" s="18">
        <v>90600</v>
      </c>
      <c r="C6" s="18"/>
      <c r="D6" s="18">
        <v>341500</v>
      </c>
      <c r="E6" s="26">
        <f>+K34</f>
        <v>434</v>
      </c>
      <c r="F6" s="20">
        <f>+K68</f>
        <v>52632347.5</v>
      </c>
      <c r="I6" s="32" t="s">
        <v>56</v>
      </c>
      <c r="J6" s="33" t="s">
        <v>57</v>
      </c>
      <c r="K6" s="29">
        <v>4</v>
      </c>
      <c r="L6" s="29">
        <v>106</v>
      </c>
      <c r="M6" s="29">
        <v>613</v>
      </c>
      <c r="N6" s="29">
        <v>413</v>
      </c>
      <c r="O6" s="34">
        <f>K6+L6+M6+N6</f>
        <v>1136</v>
      </c>
      <c r="P6" s="31"/>
    </row>
    <row r="7" spans="1:16" ht="15.75" thickBot="1" x14ac:dyDescent="0.3">
      <c r="A7" s="17"/>
      <c r="B7" s="18"/>
      <c r="C7" s="18"/>
      <c r="D7" s="18"/>
      <c r="E7" s="26"/>
      <c r="F7" s="35"/>
      <c r="I7" s="32" t="s">
        <v>58</v>
      </c>
      <c r="J7" s="33" t="s">
        <v>59</v>
      </c>
      <c r="K7" s="29">
        <v>6</v>
      </c>
      <c r="L7" s="29">
        <v>60</v>
      </c>
      <c r="M7" s="29">
        <v>404</v>
      </c>
      <c r="N7" s="29">
        <v>645</v>
      </c>
      <c r="O7" s="34">
        <f t="shared" ref="O7:O31" si="0">K7+L7+M7+N7</f>
        <v>1115</v>
      </c>
      <c r="P7" s="31"/>
    </row>
    <row r="8" spans="1:16" ht="15.75" thickBot="1" x14ac:dyDescent="0.3">
      <c r="A8" s="36" t="s">
        <v>60</v>
      </c>
      <c r="B8" s="37"/>
      <c r="C8" s="37"/>
      <c r="D8" s="37"/>
      <c r="E8" s="38">
        <f>SUM(E3:E6)</f>
        <v>100022</v>
      </c>
      <c r="F8" s="39">
        <f>SUM(F3:F6)</f>
        <v>3705476684.4200001</v>
      </c>
      <c r="I8" s="32" t="s">
        <v>61</v>
      </c>
      <c r="J8" s="33" t="s">
        <v>62</v>
      </c>
      <c r="K8" s="29">
        <v>4</v>
      </c>
      <c r="L8" s="29">
        <v>69</v>
      </c>
      <c r="M8" s="29">
        <v>459</v>
      </c>
      <c r="N8" s="29">
        <v>126</v>
      </c>
      <c r="O8" s="34">
        <f>K8+L8+M8+N8</f>
        <v>658</v>
      </c>
      <c r="P8" s="31"/>
    </row>
    <row r="9" spans="1:16" ht="15.75" thickBot="1" x14ac:dyDescent="0.3">
      <c r="A9" s="40"/>
      <c r="B9" s="40"/>
      <c r="C9" s="40"/>
      <c r="D9" s="40"/>
      <c r="E9" s="40"/>
      <c r="F9" s="40"/>
      <c r="I9" s="32" t="s">
        <v>63</v>
      </c>
      <c r="J9" s="33" t="s">
        <v>64</v>
      </c>
      <c r="K9" s="29">
        <v>5</v>
      </c>
      <c r="L9" s="29">
        <v>63</v>
      </c>
      <c r="M9" s="29">
        <v>577</v>
      </c>
      <c r="N9" s="29">
        <v>382</v>
      </c>
      <c r="O9" s="34">
        <f t="shared" si="0"/>
        <v>1027</v>
      </c>
      <c r="P9" s="31"/>
    </row>
    <row r="10" spans="1:16" ht="27.75" customHeight="1" thickBot="1" x14ac:dyDescent="0.3">
      <c r="A10" s="10" t="s">
        <v>37</v>
      </c>
      <c r="B10" s="344" t="s">
        <v>38</v>
      </c>
      <c r="C10" s="344"/>
      <c r="D10" s="344"/>
      <c r="E10" s="11" t="s">
        <v>65</v>
      </c>
      <c r="F10" s="11" t="s">
        <v>66</v>
      </c>
      <c r="G10" s="13" t="s">
        <v>67</v>
      </c>
      <c r="I10" s="32" t="s">
        <v>68</v>
      </c>
      <c r="J10" s="33" t="s">
        <v>69</v>
      </c>
      <c r="K10" s="29">
        <v>2</v>
      </c>
      <c r="L10" s="29">
        <v>15</v>
      </c>
      <c r="M10" s="29">
        <v>84</v>
      </c>
      <c r="N10" s="29">
        <v>45</v>
      </c>
      <c r="O10" s="34">
        <f t="shared" si="0"/>
        <v>146</v>
      </c>
      <c r="P10" s="31"/>
    </row>
    <row r="11" spans="1:16" x14ac:dyDescent="0.25">
      <c r="A11" s="17" t="s">
        <v>42</v>
      </c>
      <c r="B11" s="18" t="s">
        <v>43</v>
      </c>
      <c r="C11" s="18"/>
      <c r="D11" s="41">
        <v>28700</v>
      </c>
      <c r="E11" s="42">
        <v>18499</v>
      </c>
      <c r="F11" s="26">
        <f>+E3</f>
        <v>16566</v>
      </c>
      <c r="G11" s="43">
        <f t="shared" ref="G11:G14" si="1">+(F11-E11)/E11</f>
        <v>-0.10449213470998432</v>
      </c>
      <c r="I11" s="32" t="s">
        <v>70</v>
      </c>
      <c r="J11" s="33" t="s">
        <v>71</v>
      </c>
      <c r="K11" s="29">
        <v>59</v>
      </c>
      <c r="L11" s="29">
        <v>581</v>
      </c>
      <c r="M11" s="29">
        <v>14288</v>
      </c>
      <c r="N11" s="29">
        <v>3391</v>
      </c>
      <c r="O11" s="34">
        <f t="shared" si="0"/>
        <v>18319</v>
      </c>
      <c r="P11" s="31"/>
    </row>
    <row r="12" spans="1:16" x14ac:dyDescent="0.25">
      <c r="A12" s="17" t="s">
        <v>49</v>
      </c>
      <c r="B12" s="18">
        <v>29100</v>
      </c>
      <c r="C12" s="18"/>
      <c r="D12" s="41">
        <v>71000</v>
      </c>
      <c r="E12" s="44">
        <v>81383</v>
      </c>
      <c r="F12" s="26">
        <f>+E4</f>
        <v>79915</v>
      </c>
      <c r="G12" s="43">
        <f t="shared" si="1"/>
        <v>-1.8038165218780336E-2</v>
      </c>
      <c r="I12" s="32" t="s">
        <v>72</v>
      </c>
      <c r="J12" s="33" t="s">
        <v>73</v>
      </c>
      <c r="K12" s="29">
        <v>2</v>
      </c>
      <c r="L12" s="29">
        <v>2</v>
      </c>
      <c r="M12" s="29">
        <v>27</v>
      </c>
      <c r="N12" s="29">
        <v>22</v>
      </c>
      <c r="O12" s="34">
        <f t="shared" si="0"/>
        <v>53</v>
      </c>
      <c r="P12" s="31"/>
    </row>
    <row r="13" spans="1:16" x14ac:dyDescent="0.25">
      <c r="A13" s="17" t="s">
        <v>52</v>
      </c>
      <c r="B13" s="18">
        <v>72000</v>
      </c>
      <c r="C13" s="18"/>
      <c r="D13" s="41">
        <v>87800</v>
      </c>
      <c r="E13" s="44">
        <v>3069</v>
      </c>
      <c r="F13" s="26">
        <f>+E5</f>
        <v>3107</v>
      </c>
      <c r="G13" s="43">
        <f t="shared" si="1"/>
        <v>1.2381883349625285E-2</v>
      </c>
      <c r="I13" s="32" t="s">
        <v>74</v>
      </c>
      <c r="J13" s="33" t="s">
        <v>75</v>
      </c>
      <c r="K13" s="29">
        <v>17</v>
      </c>
      <c r="L13" s="29">
        <v>90</v>
      </c>
      <c r="M13" s="29">
        <v>489</v>
      </c>
      <c r="N13" s="29">
        <v>116</v>
      </c>
      <c r="O13" s="34">
        <f t="shared" si="0"/>
        <v>712</v>
      </c>
      <c r="P13" s="31"/>
    </row>
    <row r="14" spans="1:16" x14ac:dyDescent="0.25">
      <c r="A14" s="17" t="s">
        <v>55</v>
      </c>
      <c r="B14" s="18">
        <v>90600</v>
      </c>
      <c r="C14" s="18"/>
      <c r="D14" s="41">
        <v>341500</v>
      </c>
      <c r="E14" s="44">
        <v>350</v>
      </c>
      <c r="F14" s="26">
        <f>+E6</f>
        <v>434</v>
      </c>
      <c r="G14" s="43">
        <f t="shared" si="1"/>
        <v>0.24</v>
      </c>
      <c r="I14" s="32" t="s">
        <v>76</v>
      </c>
      <c r="J14" s="33" t="s">
        <v>77</v>
      </c>
      <c r="K14" s="29">
        <v>14</v>
      </c>
      <c r="L14" s="29">
        <v>8</v>
      </c>
      <c r="M14" s="29">
        <v>29</v>
      </c>
      <c r="N14" s="29">
        <v>53</v>
      </c>
      <c r="O14" s="34">
        <f t="shared" si="0"/>
        <v>104</v>
      </c>
      <c r="P14" s="31"/>
    </row>
    <row r="15" spans="1:16" x14ac:dyDescent="0.25">
      <c r="A15" s="17"/>
      <c r="B15" s="18"/>
      <c r="C15" s="18"/>
      <c r="D15" s="18"/>
      <c r="E15" s="26"/>
      <c r="F15" s="26"/>
      <c r="G15" s="43"/>
      <c r="I15" s="32" t="s">
        <v>78</v>
      </c>
      <c r="J15" s="33" t="s">
        <v>79</v>
      </c>
      <c r="K15" s="29">
        <v>45</v>
      </c>
      <c r="L15" s="29">
        <v>60</v>
      </c>
      <c r="M15" s="29">
        <v>356</v>
      </c>
      <c r="N15" s="29">
        <v>260</v>
      </c>
      <c r="O15" s="34">
        <f t="shared" si="0"/>
        <v>721</v>
      </c>
      <c r="P15" s="31"/>
    </row>
    <row r="16" spans="1:16" x14ac:dyDescent="0.25">
      <c r="A16" s="17"/>
      <c r="B16" s="18"/>
      <c r="C16" s="18"/>
      <c r="D16" s="18"/>
      <c r="E16" s="26"/>
      <c r="F16" s="26"/>
      <c r="G16" s="43"/>
      <c r="I16" s="32" t="s">
        <v>80</v>
      </c>
      <c r="J16" s="33" t="s">
        <v>81</v>
      </c>
      <c r="K16" s="29">
        <v>14</v>
      </c>
      <c r="L16" s="29">
        <v>435</v>
      </c>
      <c r="M16" s="29">
        <v>1519</v>
      </c>
      <c r="N16" s="29">
        <v>523</v>
      </c>
      <c r="O16" s="34">
        <f t="shared" si="0"/>
        <v>2491</v>
      </c>
      <c r="P16" s="31"/>
    </row>
    <row r="17" spans="1:16" x14ac:dyDescent="0.25">
      <c r="A17" s="17"/>
      <c r="B17" s="26"/>
      <c r="C17" s="18"/>
      <c r="D17" s="26"/>
      <c r="E17" s="26"/>
      <c r="F17" s="26"/>
      <c r="G17" s="43"/>
      <c r="I17" s="32" t="s">
        <v>82</v>
      </c>
      <c r="J17" s="33" t="s">
        <v>83</v>
      </c>
      <c r="K17" s="29">
        <v>8</v>
      </c>
      <c r="L17" s="29">
        <v>58</v>
      </c>
      <c r="M17" s="29">
        <v>921</v>
      </c>
      <c r="N17" s="29">
        <v>56</v>
      </c>
      <c r="O17" s="34">
        <f t="shared" si="0"/>
        <v>1043</v>
      </c>
      <c r="P17" s="31"/>
    </row>
    <row r="18" spans="1:16" ht="15.75" thickBot="1" x14ac:dyDescent="0.3">
      <c r="A18" s="17"/>
      <c r="B18" s="18"/>
      <c r="C18" s="18"/>
      <c r="D18" s="45"/>
      <c r="E18" s="26"/>
      <c r="F18" s="46"/>
      <c r="G18" s="43"/>
      <c r="I18" s="32" t="s">
        <v>84</v>
      </c>
      <c r="J18" s="33" t="s">
        <v>85</v>
      </c>
      <c r="K18" s="29">
        <v>14</v>
      </c>
      <c r="L18" s="29">
        <v>226</v>
      </c>
      <c r="M18" s="29">
        <v>41887</v>
      </c>
      <c r="N18" s="29">
        <v>2993</v>
      </c>
      <c r="O18" s="34">
        <f t="shared" si="0"/>
        <v>45120</v>
      </c>
      <c r="P18" s="31"/>
    </row>
    <row r="19" spans="1:16" ht="15.75" thickBot="1" x14ac:dyDescent="0.3">
      <c r="A19" s="36" t="s">
        <v>60</v>
      </c>
      <c r="B19" s="37"/>
      <c r="C19" s="37"/>
      <c r="D19" s="47"/>
      <c r="E19" s="38">
        <f>SUM(E11:E17)</f>
        <v>103301</v>
      </c>
      <c r="F19" s="48">
        <f>SUM(F11:F17)</f>
        <v>100022</v>
      </c>
      <c r="G19" s="49">
        <f>+(F19-E19)/E19</f>
        <v>-3.1742190298254612E-2</v>
      </c>
      <c r="I19" s="32" t="s">
        <v>86</v>
      </c>
      <c r="J19" s="33" t="s">
        <v>87</v>
      </c>
      <c r="K19" s="29">
        <v>6</v>
      </c>
      <c r="L19" s="29">
        <v>132</v>
      </c>
      <c r="M19" s="29">
        <v>775</v>
      </c>
      <c r="N19" s="29">
        <v>824</v>
      </c>
      <c r="O19" s="34">
        <f t="shared" si="0"/>
        <v>1737</v>
      </c>
      <c r="P19" s="31"/>
    </row>
    <row r="20" spans="1:16" x14ac:dyDescent="0.25">
      <c r="A20" s="50"/>
      <c r="B20" s="50"/>
      <c r="C20" s="50"/>
      <c r="D20" s="50"/>
      <c r="E20" s="50"/>
      <c r="F20" s="50"/>
      <c r="I20" s="32" t="s">
        <v>88</v>
      </c>
      <c r="J20" s="33" t="s">
        <v>89</v>
      </c>
      <c r="K20" s="29">
        <v>4</v>
      </c>
      <c r="L20" s="29">
        <v>124</v>
      </c>
      <c r="M20" s="29">
        <v>6240</v>
      </c>
      <c r="N20" s="29">
        <v>4094</v>
      </c>
      <c r="O20" s="34">
        <f t="shared" si="0"/>
        <v>10462</v>
      </c>
      <c r="P20" s="31"/>
    </row>
    <row r="21" spans="1:16" ht="15.75" thickBot="1" x14ac:dyDescent="0.3">
      <c r="I21" s="32" t="s">
        <v>90</v>
      </c>
      <c r="J21" s="33" t="s">
        <v>91</v>
      </c>
      <c r="K21" s="29">
        <v>2</v>
      </c>
      <c r="L21" s="29">
        <v>19</v>
      </c>
      <c r="M21" s="29">
        <v>125</v>
      </c>
      <c r="N21" s="29">
        <v>77</v>
      </c>
      <c r="O21" s="34">
        <f t="shared" si="0"/>
        <v>223</v>
      </c>
      <c r="P21" s="31"/>
    </row>
    <row r="22" spans="1:16" ht="30.75" thickBot="1" x14ac:dyDescent="0.3">
      <c r="A22" s="10" t="s">
        <v>37</v>
      </c>
      <c r="B22" s="343" t="s">
        <v>38</v>
      </c>
      <c r="C22" s="343"/>
      <c r="D22" s="343"/>
      <c r="E22" s="12" t="s">
        <v>92</v>
      </c>
      <c r="F22" s="12" t="s">
        <v>93</v>
      </c>
      <c r="G22" s="51" t="s">
        <v>67</v>
      </c>
      <c r="I22" s="32" t="s">
        <v>94</v>
      </c>
      <c r="J22" s="33" t="s">
        <v>95</v>
      </c>
      <c r="K22" s="29">
        <v>6</v>
      </c>
      <c r="L22" s="29">
        <v>78</v>
      </c>
      <c r="M22" s="29">
        <v>350</v>
      </c>
      <c r="N22" s="29">
        <v>224</v>
      </c>
      <c r="O22" s="34">
        <f t="shared" si="0"/>
        <v>658</v>
      </c>
      <c r="P22" s="31"/>
    </row>
    <row r="23" spans="1:16" x14ac:dyDescent="0.25">
      <c r="A23" s="17" t="s">
        <v>42</v>
      </c>
      <c r="B23" s="52" t="s">
        <v>43</v>
      </c>
      <c r="C23" s="53"/>
      <c r="D23" s="54">
        <v>28700</v>
      </c>
      <c r="E23" s="55">
        <v>490298028</v>
      </c>
      <c r="F23" s="56">
        <f>+F3</f>
        <v>440390541.67000002</v>
      </c>
      <c r="G23" s="57">
        <f>+(F23-E23)/E23</f>
        <v>-0.10179010210092052</v>
      </c>
      <c r="I23" s="32" t="s">
        <v>96</v>
      </c>
      <c r="J23" s="33" t="s">
        <v>97</v>
      </c>
      <c r="K23" s="29">
        <v>1</v>
      </c>
      <c r="L23" s="29">
        <v>21</v>
      </c>
      <c r="M23" s="29">
        <v>53</v>
      </c>
      <c r="N23" s="29">
        <v>54</v>
      </c>
      <c r="O23" s="34">
        <f t="shared" si="0"/>
        <v>129</v>
      </c>
      <c r="P23" s="31"/>
    </row>
    <row r="24" spans="1:16" x14ac:dyDescent="0.25">
      <c r="A24" s="17" t="s">
        <v>49</v>
      </c>
      <c r="B24" s="18">
        <v>29100</v>
      </c>
      <c r="C24" s="18"/>
      <c r="D24" s="18">
        <v>71000</v>
      </c>
      <c r="E24" s="58">
        <v>3035387740.4200001</v>
      </c>
      <c r="F24" s="59">
        <f>+F4</f>
        <v>2962048395.25</v>
      </c>
      <c r="G24" s="43">
        <f t="shared" ref="G24:G25" si="2">+(F24-E24)/E24</f>
        <v>-2.4161442109485582E-2</v>
      </c>
      <c r="I24" s="32" t="s">
        <v>98</v>
      </c>
      <c r="J24" s="33" t="s">
        <v>99</v>
      </c>
      <c r="K24" s="29">
        <v>9</v>
      </c>
      <c r="L24" s="29">
        <v>65</v>
      </c>
      <c r="M24" s="29">
        <v>551</v>
      </c>
      <c r="N24" s="29">
        <v>319</v>
      </c>
      <c r="O24" s="34">
        <f t="shared" si="0"/>
        <v>944</v>
      </c>
      <c r="P24" s="31"/>
    </row>
    <row r="25" spans="1:16" x14ac:dyDescent="0.25">
      <c r="A25" s="17" t="s">
        <v>52</v>
      </c>
      <c r="B25" s="18">
        <v>72000</v>
      </c>
      <c r="C25" s="18"/>
      <c r="D25" s="18">
        <v>87800</v>
      </c>
      <c r="E25" s="58">
        <v>247206350</v>
      </c>
      <c r="F25" s="59">
        <f>+F5</f>
        <v>250405400</v>
      </c>
      <c r="G25" s="43">
        <f t="shared" si="2"/>
        <v>1.2940808357066879E-2</v>
      </c>
      <c r="I25" s="32" t="s">
        <v>100</v>
      </c>
      <c r="J25" s="33" t="s">
        <v>101</v>
      </c>
      <c r="K25" s="29">
        <v>1</v>
      </c>
      <c r="L25" s="29">
        <v>29</v>
      </c>
      <c r="M25" s="29">
        <v>220</v>
      </c>
      <c r="N25" s="29">
        <v>127</v>
      </c>
      <c r="O25" s="34">
        <f t="shared" si="0"/>
        <v>377</v>
      </c>
      <c r="P25" s="31"/>
    </row>
    <row r="26" spans="1:16" x14ac:dyDescent="0.25">
      <c r="A26" s="17" t="s">
        <v>55</v>
      </c>
      <c r="B26" s="18">
        <v>90600</v>
      </c>
      <c r="C26" s="18"/>
      <c r="D26" s="18">
        <v>341500</v>
      </c>
      <c r="E26" s="58">
        <v>39869048.5</v>
      </c>
      <c r="F26" s="59">
        <f>+F6</f>
        <v>52632347.5</v>
      </c>
      <c r="G26" s="43">
        <f>+(F26-E26)/E26</f>
        <v>0.32013051427600536</v>
      </c>
      <c r="H26" s="60"/>
      <c r="I26" s="32" t="s">
        <v>102</v>
      </c>
      <c r="J26" s="33" t="s">
        <v>103</v>
      </c>
      <c r="K26" s="29">
        <v>1</v>
      </c>
      <c r="L26" s="29">
        <v>70</v>
      </c>
      <c r="M26" s="29">
        <v>1303</v>
      </c>
      <c r="N26" s="29">
        <v>42</v>
      </c>
      <c r="O26" s="34">
        <f t="shared" si="0"/>
        <v>1416</v>
      </c>
      <c r="P26" s="31"/>
    </row>
    <row r="27" spans="1:16" x14ac:dyDescent="0.25">
      <c r="A27" s="17"/>
      <c r="B27" s="18"/>
      <c r="C27" s="18"/>
      <c r="D27" s="18"/>
      <c r="E27" s="61"/>
      <c r="F27" s="61"/>
      <c r="G27" s="43"/>
      <c r="H27" s="60"/>
      <c r="I27" s="32" t="s">
        <v>104</v>
      </c>
      <c r="J27" s="33" t="s">
        <v>105</v>
      </c>
      <c r="K27" s="29">
        <v>2</v>
      </c>
      <c r="L27" s="29">
        <v>21</v>
      </c>
      <c r="M27" s="29">
        <v>2095</v>
      </c>
      <c r="N27" s="29">
        <v>236</v>
      </c>
      <c r="O27" s="34">
        <f t="shared" si="0"/>
        <v>2354</v>
      </c>
      <c r="P27" s="31"/>
    </row>
    <row r="28" spans="1:16" x14ac:dyDescent="0.25">
      <c r="A28" s="17"/>
      <c r="B28" s="18"/>
      <c r="C28" s="18"/>
      <c r="D28" s="18"/>
      <c r="E28" s="61"/>
      <c r="F28" s="61"/>
      <c r="G28" s="43"/>
      <c r="H28" s="60"/>
      <c r="I28" s="32" t="s">
        <v>106</v>
      </c>
      <c r="J28" s="33" t="s">
        <v>107</v>
      </c>
      <c r="K28" s="29">
        <v>123</v>
      </c>
      <c r="L28" s="29">
        <v>300</v>
      </c>
      <c r="M28" s="29">
        <v>500</v>
      </c>
      <c r="N28" s="29">
        <v>103</v>
      </c>
      <c r="O28" s="34">
        <f t="shared" si="0"/>
        <v>1026</v>
      </c>
      <c r="P28" s="31"/>
    </row>
    <row r="29" spans="1:16" x14ac:dyDescent="0.25">
      <c r="A29" s="17"/>
      <c r="B29" s="26"/>
      <c r="C29" s="18"/>
      <c r="D29" s="26"/>
      <c r="E29" s="61"/>
      <c r="F29" s="61"/>
      <c r="G29" s="43"/>
      <c r="H29" s="60"/>
      <c r="I29" s="32" t="s">
        <v>108</v>
      </c>
      <c r="J29" s="33" t="s">
        <v>109</v>
      </c>
      <c r="K29" s="29">
        <v>9</v>
      </c>
      <c r="L29" s="29">
        <v>49</v>
      </c>
      <c r="M29" s="29">
        <v>538</v>
      </c>
      <c r="N29" s="29">
        <v>46</v>
      </c>
      <c r="O29" s="34">
        <f t="shared" si="0"/>
        <v>642</v>
      </c>
      <c r="P29" s="31"/>
    </row>
    <row r="30" spans="1:16" ht="15.75" thickBot="1" x14ac:dyDescent="0.3">
      <c r="A30" s="17"/>
      <c r="B30" s="45"/>
      <c r="C30" s="45"/>
      <c r="D30" s="45"/>
      <c r="E30" s="62"/>
      <c r="F30" s="63"/>
      <c r="G30" s="43"/>
      <c r="H30" s="60"/>
      <c r="I30" s="32" t="s">
        <v>110</v>
      </c>
      <c r="J30" s="33" t="s">
        <v>111</v>
      </c>
      <c r="K30" s="29">
        <v>9</v>
      </c>
      <c r="L30" s="29"/>
      <c r="M30" s="29">
        <v>3</v>
      </c>
      <c r="N30" s="29">
        <v>2</v>
      </c>
      <c r="O30" s="34">
        <f t="shared" si="0"/>
        <v>14</v>
      </c>
      <c r="P30" s="31"/>
    </row>
    <row r="31" spans="1:16" ht="15.75" thickBot="1" x14ac:dyDescent="0.3">
      <c r="A31" s="36" t="s">
        <v>60</v>
      </c>
      <c r="B31" s="47"/>
      <c r="C31" s="47"/>
      <c r="D31" s="47"/>
      <c r="E31" s="64">
        <f>SUM(E23:E29)</f>
        <v>3812761166.9200001</v>
      </c>
      <c r="F31" s="65">
        <f>SUM(F23:F29)</f>
        <v>3705476684.4200001</v>
      </c>
      <c r="G31" s="49">
        <f>+(F31-E31)/E31</f>
        <v>-2.8138264581273484E-2</v>
      </c>
      <c r="H31" s="60"/>
      <c r="I31" s="32" t="s">
        <v>112</v>
      </c>
      <c r="J31" s="33" t="s">
        <v>113</v>
      </c>
      <c r="K31" s="29">
        <v>3</v>
      </c>
      <c r="L31" s="29">
        <v>20</v>
      </c>
      <c r="M31" s="29">
        <v>88</v>
      </c>
      <c r="N31" s="29">
        <v>35</v>
      </c>
      <c r="O31" s="34">
        <f t="shared" si="0"/>
        <v>146</v>
      </c>
      <c r="P31" s="31"/>
    </row>
    <row r="32" spans="1:16" ht="15.75" thickBot="1" x14ac:dyDescent="0.3">
      <c r="H32" s="60"/>
      <c r="I32" s="32" t="s">
        <v>114</v>
      </c>
      <c r="J32" s="33" t="s">
        <v>115</v>
      </c>
      <c r="K32" s="29">
        <v>38</v>
      </c>
      <c r="L32" s="29">
        <v>19</v>
      </c>
      <c r="M32" s="29">
        <v>1595</v>
      </c>
      <c r="N32" s="29">
        <v>453</v>
      </c>
      <c r="O32" s="34">
        <f>K32+L32+M32+N32</f>
        <v>2105</v>
      </c>
      <c r="P32" s="31"/>
    </row>
    <row r="33" spans="1:17" ht="21" customHeight="1" thickBot="1" x14ac:dyDescent="0.3">
      <c r="A33" s="345" t="s">
        <v>116</v>
      </c>
      <c r="B33" s="346"/>
      <c r="C33" s="346"/>
      <c r="D33" s="346"/>
      <c r="E33" s="346"/>
      <c r="F33" s="346"/>
      <c r="G33" s="347"/>
      <c r="H33" s="60"/>
      <c r="I33" s="66" t="s">
        <v>117</v>
      </c>
      <c r="J33" s="67" t="s">
        <v>118</v>
      </c>
      <c r="K33" s="29">
        <v>2</v>
      </c>
      <c r="L33" s="29">
        <v>1</v>
      </c>
      <c r="M33" s="29">
        <v>10</v>
      </c>
      <c r="N33" s="29">
        <v>9</v>
      </c>
      <c r="O33" s="68">
        <f>K33+L33+M33+N33</f>
        <v>22</v>
      </c>
      <c r="P33" s="31"/>
    </row>
    <row r="34" spans="1:17" ht="15.75" thickBot="1" x14ac:dyDescent="0.3">
      <c r="A34" s="69"/>
      <c r="B34" s="70" t="s">
        <v>119</v>
      </c>
      <c r="C34" s="71"/>
      <c r="D34" s="70"/>
      <c r="E34" s="72"/>
      <c r="G34" s="73"/>
      <c r="I34" s="327" t="s">
        <v>60</v>
      </c>
      <c r="J34" s="328"/>
      <c r="K34" s="74">
        <f t="shared" ref="K34:M34" si="3">SUM(K4:K33)</f>
        <v>434</v>
      </c>
      <c r="L34" s="74">
        <f t="shared" si="3"/>
        <v>3107</v>
      </c>
      <c r="M34" s="74">
        <f t="shared" si="3"/>
        <v>79915</v>
      </c>
      <c r="N34" s="74">
        <f>SUM(N4:N33)</f>
        <v>16566</v>
      </c>
      <c r="O34" s="75">
        <f>SUM(O4:O33)</f>
        <v>100022</v>
      </c>
      <c r="P34" s="76"/>
    </row>
    <row r="35" spans="1:17" ht="15.75" thickBot="1" x14ac:dyDescent="0.3">
      <c r="A35" s="77" t="s">
        <v>120</v>
      </c>
      <c r="B35" s="78" t="s">
        <v>121</v>
      </c>
      <c r="C35" s="79" t="s">
        <v>122</v>
      </c>
      <c r="D35" s="80" t="s">
        <v>36</v>
      </c>
      <c r="E35" s="81" t="s">
        <v>123</v>
      </c>
      <c r="F35" s="82" t="s">
        <v>124</v>
      </c>
      <c r="G35" s="82" t="s">
        <v>125</v>
      </c>
      <c r="H35" s="60"/>
      <c r="I35" s="83"/>
      <c r="J35" s="83"/>
      <c r="K35" s="84"/>
      <c r="L35" s="84"/>
      <c r="M35" s="84"/>
      <c r="N35" s="84"/>
      <c r="O35" s="84"/>
    </row>
    <row r="36" spans="1:17" ht="15.75" thickBot="1" x14ac:dyDescent="0.3">
      <c r="A36" s="85" t="s">
        <v>13</v>
      </c>
      <c r="B36" s="86">
        <v>70</v>
      </c>
      <c r="C36" s="86">
        <v>364</v>
      </c>
      <c r="D36" s="87">
        <f>SUM(B36:C36)</f>
        <v>434</v>
      </c>
      <c r="E36" s="88">
        <f>+B36/D36</f>
        <v>0.16129032258064516</v>
      </c>
      <c r="F36" s="88">
        <f>+C36/D36</f>
        <v>0.83870967741935487</v>
      </c>
      <c r="G36" s="89">
        <f>+D36/$D$40</f>
        <v>4.3390454100097975E-3</v>
      </c>
      <c r="I36" s="327" t="s">
        <v>126</v>
      </c>
      <c r="J36" s="328"/>
      <c r="K36" s="328"/>
      <c r="L36" s="328"/>
      <c r="M36" s="328"/>
      <c r="N36" s="328"/>
      <c r="O36" s="329"/>
    </row>
    <row r="37" spans="1:17" ht="30.75" thickBot="1" x14ac:dyDescent="0.3">
      <c r="A37" s="90" t="s">
        <v>3</v>
      </c>
      <c r="B37" s="86">
        <v>669</v>
      </c>
      <c r="C37" s="86">
        <v>2438</v>
      </c>
      <c r="D37" s="87">
        <f t="shared" ref="D37:D39" si="4">SUM(B37:C37)</f>
        <v>3107</v>
      </c>
      <c r="E37" s="91">
        <f t="shared" ref="E37:E38" si="5">+B37/D37</f>
        <v>0.21532024460894753</v>
      </c>
      <c r="F37" s="88">
        <f>+C37/D37</f>
        <v>0.7846797553910525</v>
      </c>
      <c r="G37" s="92">
        <f>+D37/$D$40</f>
        <v>3.1063166103457239E-2</v>
      </c>
      <c r="I37" s="93" t="s">
        <v>44</v>
      </c>
      <c r="J37" s="94"/>
      <c r="K37" s="95" t="s">
        <v>45</v>
      </c>
      <c r="L37" s="96" t="s">
        <v>46</v>
      </c>
      <c r="M37" s="96" t="s">
        <v>47</v>
      </c>
      <c r="N37" s="97" t="s">
        <v>42</v>
      </c>
      <c r="O37" s="95" t="s">
        <v>48</v>
      </c>
    </row>
    <row r="38" spans="1:17" x14ac:dyDescent="0.25">
      <c r="A38" s="90" t="s">
        <v>4</v>
      </c>
      <c r="B38" s="86">
        <v>5566</v>
      </c>
      <c r="C38" s="86">
        <v>11000</v>
      </c>
      <c r="D38" s="87">
        <f t="shared" si="4"/>
        <v>16566</v>
      </c>
      <c r="E38" s="91">
        <f t="shared" si="5"/>
        <v>0.33598937583001326</v>
      </c>
      <c r="F38" s="88">
        <f>+C38/D38</f>
        <v>0.66401062416998669</v>
      </c>
      <c r="G38" s="92">
        <f>+D38/$D$40</f>
        <v>0.16562356281618043</v>
      </c>
      <c r="I38" s="27" t="s">
        <v>50</v>
      </c>
      <c r="J38" s="28" t="s">
        <v>51</v>
      </c>
      <c r="K38" s="98">
        <v>452050</v>
      </c>
      <c r="L38" s="98">
        <v>5510400</v>
      </c>
      <c r="M38" s="98">
        <v>21879550</v>
      </c>
      <c r="N38" s="98">
        <v>6080150</v>
      </c>
      <c r="O38" s="99">
        <f>K38+L38+M38+N38</f>
        <v>33922150</v>
      </c>
      <c r="P38" s="100"/>
      <c r="Q38" s="101"/>
    </row>
    <row r="39" spans="1:17" ht="15.75" thickBot="1" x14ac:dyDescent="0.3">
      <c r="A39" s="102" t="s">
        <v>5</v>
      </c>
      <c r="B39" s="86">
        <v>22077</v>
      </c>
      <c r="C39" s="86">
        <v>57838</v>
      </c>
      <c r="D39" s="87">
        <f t="shared" si="4"/>
        <v>79915</v>
      </c>
      <c r="E39" s="103">
        <f>+B39/D39</f>
        <v>0.27625602202339988</v>
      </c>
      <c r="F39" s="88">
        <f>+C39/D39</f>
        <v>0.72374397797660017</v>
      </c>
      <c r="G39" s="104">
        <f>+D39/$D$40</f>
        <v>0.79897422567035248</v>
      </c>
      <c r="I39" s="32" t="s">
        <v>53</v>
      </c>
      <c r="J39" s="33" t="s">
        <v>54</v>
      </c>
      <c r="K39" s="98">
        <v>2057250</v>
      </c>
      <c r="L39" s="98">
        <v>25522900</v>
      </c>
      <c r="M39" s="98">
        <v>158837090</v>
      </c>
      <c r="N39" s="98">
        <v>18500316.670000002</v>
      </c>
      <c r="O39" s="105">
        <f t="shared" ref="O39:O65" si="6">K39+L39+M39+N39</f>
        <v>204917556.67000002</v>
      </c>
      <c r="P39" s="100"/>
      <c r="Q39" s="101"/>
    </row>
    <row r="40" spans="1:17" ht="15.75" thickBot="1" x14ac:dyDescent="0.3">
      <c r="A40" s="77" t="s">
        <v>60</v>
      </c>
      <c r="B40" s="106">
        <f>SUM(B36:B39)</f>
        <v>28382</v>
      </c>
      <c r="C40" s="107">
        <f>SUM(C36:C39)</f>
        <v>71640</v>
      </c>
      <c r="D40" s="108">
        <f>SUM(D36:D39)</f>
        <v>100022</v>
      </c>
      <c r="E40" s="109">
        <f>+B40/D40</f>
        <v>0.28375757333386653</v>
      </c>
      <c r="F40" s="110">
        <f>+C40/D40</f>
        <v>0.71624242666613347</v>
      </c>
      <c r="G40" s="111">
        <f>+B40/$B$40</f>
        <v>1</v>
      </c>
      <c r="I40" s="32" t="s">
        <v>56</v>
      </c>
      <c r="J40" s="33" t="s">
        <v>57</v>
      </c>
      <c r="K40" s="98">
        <v>452050</v>
      </c>
      <c r="L40" s="98">
        <v>8814200</v>
      </c>
      <c r="M40" s="98">
        <v>29415600</v>
      </c>
      <c r="N40" s="98">
        <v>11093250</v>
      </c>
      <c r="O40" s="105">
        <f>K40+L40+M40+N40</f>
        <v>49775100</v>
      </c>
      <c r="P40" s="100"/>
      <c r="Q40" s="101"/>
    </row>
    <row r="41" spans="1:17" x14ac:dyDescent="0.25">
      <c r="A41" s="112"/>
      <c r="B41" s="112"/>
      <c r="C41" s="112"/>
      <c r="D41" s="112"/>
      <c r="E41" s="112"/>
      <c r="F41" s="112"/>
      <c r="I41" s="32" t="s">
        <v>58</v>
      </c>
      <c r="J41" s="33" t="s">
        <v>59</v>
      </c>
      <c r="K41" s="98">
        <v>655850</v>
      </c>
      <c r="L41" s="98">
        <v>4864800</v>
      </c>
      <c r="M41" s="98">
        <v>17816150</v>
      </c>
      <c r="N41" s="98">
        <v>17239100</v>
      </c>
      <c r="O41" s="105">
        <f t="shared" si="6"/>
        <v>40575900</v>
      </c>
      <c r="P41" s="100"/>
      <c r="Q41" s="101"/>
    </row>
    <row r="42" spans="1:17" x14ac:dyDescent="0.25">
      <c r="I42" s="32" t="s">
        <v>61</v>
      </c>
      <c r="J42" s="33" t="s">
        <v>62</v>
      </c>
      <c r="K42" s="98">
        <v>452050</v>
      </c>
      <c r="L42" s="98">
        <v>5608200</v>
      </c>
      <c r="M42" s="98">
        <v>22015000</v>
      </c>
      <c r="N42" s="98">
        <v>3474300</v>
      </c>
      <c r="O42" s="105">
        <f t="shared" si="6"/>
        <v>31549550</v>
      </c>
      <c r="P42" s="100"/>
      <c r="Q42" s="101"/>
    </row>
    <row r="43" spans="1:17" x14ac:dyDescent="0.25">
      <c r="I43" s="32" t="s">
        <v>63</v>
      </c>
      <c r="J43" s="33" t="s">
        <v>64</v>
      </c>
      <c r="K43" s="98">
        <v>543350</v>
      </c>
      <c r="L43" s="98">
        <v>5397600</v>
      </c>
      <c r="M43" s="98">
        <v>26016150</v>
      </c>
      <c r="N43" s="98">
        <v>10499950</v>
      </c>
      <c r="O43" s="105">
        <f t="shared" si="6"/>
        <v>42457050</v>
      </c>
      <c r="P43" s="100"/>
      <c r="Q43" s="101"/>
    </row>
    <row r="44" spans="1:17" x14ac:dyDescent="0.25">
      <c r="I44" s="32" t="s">
        <v>68</v>
      </c>
      <c r="J44" s="33" t="s">
        <v>69</v>
      </c>
      <c r="K44" s="98">
        <v>248250</v>
      </c>
      <c r="L44" s="98">
        <v>1273200</v>
      </c>
      <c r="M44" s="98">
        <v>3804000</v>
      </c>
      <c r="N44" s="98">
        <v>1179825</v>
      </c>
      <c r="O44" s="105">
        <f t="shared" si="6"/>
        <v>6505275</v>
      </c>
      <c r="P44" s="100"/>
      <c r="Q44" s="101"/>
    </row>
    <row r="45" spans="1:17" x14ac:dyDescent="0.25">
      <c r="I45" s="32" t="s">
        <v>70</v>
      </c>
      <c r="J45" s="33" t="s">
        <v>71</v>
      </c>
      <c r="K45" s="98">
        <v>5977550</v>
      </c>
      <c r="L45" s="98">
        <v>46108900</v>
      </c>
      <c r="M45" s="98">
        <v>635152100</v>
      </c>
      <c r="N45" s="98">
        <v>90759750</v>
      </c>
      <c r="O45" s="105">
        <f t="shared" si="6"/>
        <v>777998300</v>
      </c>
      <c r="P45" s="100"/>
      <c r="Q45" s="101"/>
    </row>
    <row r="46" spans="1:17" x14ac:dyDescent="0.25">
      <c r="A46" s="83"/>
      <c r="B46" s="113"/>
      <c r="C46" s="113"/>
      <c r="D46" s="113"/>
      <c r="E46" s="113"/>
      <c r="I46" s="32" t="s">
        <v>72</v>
      </c>
      <c r="J46" s="33" t="s">
        <v>73</v>
      </c>
      <c r="K46" s="98">
        <v>248250</v>
      </c>
      <c r="L46" s="98">
        <v>172800</v>
      </c>
      <c r="M46" s="98">
        <v>1373850</v>
      </c>
      <c r="N46" s="98">
        <v>594500</v>
      </c>
      <c r="O46" s="105">
        <f t="shared" si="6"/>
        <v>2389400</v>
      </c>
      <c r="P46" s="100"/>
      <c r="Q46" s="101"/>
    </row>
    <row r="47" spans="1:17" x14ac:dyDescent="0.25">
      <c r="I47" s="32" t="s">
        <v>74</v>
      </c>
      <c r="J47" s="33" t="s">
        <v>75</v>
      </c>
      <c r="K47" s="98">
        <v>1744500</v>
      </c>
      <c r="L47" s="98">
        <v>7388400</v>
      </c>
      <c r="M47" s="98">
        <v>25205400</v>
      </c>
      <c r="N47" s="98">
        <v>3181000</v>
      </c>
      <c r="O47" s="105">
        <f t="shared" si="6"/>
        <v>37519300</v>
      </c>
      <c r="P47" s="100"/>
      <c r="Q47" s="101"/>
    </row>
    <row r="48" spans="1:17" ht="15.75" thickBot="1" x14ac:dyDescent="0.3">
      <c r="A48" s="338"/>
      <c r="B48" s="338"/>
      <c r="C48" s="338"/>
      <c r="D48" s="338"/>
      <c r="E48" s="338"/>
      <c r="F48" s="338"/>
      <c r="I48" s="32" t="s">
        <v>76</v>
      </c>
      <c r="J48" s="33" t="s">
        <v>77</v>
      </c>
      <c r="K48" s="98">
        <v>2622850</v>
      </c>
      <c r="L48" s="98">
        <v>679800</v>
      </c>
      <c r="M48" s="98">
        <v>1340450</v>
      </c>
      <c r="N48" s="98">
        <v>1443500</v>
      </c>
      <c r="O48" s="105">
        <f t="shared" si="6"/>
        <v>6086600</v>
      </c>
      <c r="P48" s="100"/>
      <c r="Q48" s="101"/>
    </row>
    <row r="49" spans="1:22" ht="15.75" thickBot="1" x14ac:dyDescent="0.3">
      <c r="A49" s="338"/>
      <c r="B49" s="338"/>
      <c r="C49" s="338"/>
      <c r="D49" s="338"/>
      <c r="E49" s="338"/>
      <c r="F49" s="338"/>
      <c r="I49" s="32" t="s">
        <v>78</v>
      </c>
      <c r="J49" s="33" t="s">
        <v>79</v>
      </c>
      <c r="K49" s="98">
        <v>6517299.5</v>
      </c>
      <c r="L49" s="98">
        <v>4921800</v>
      </c>
      <c r="M49" s="98">
        <v>17162450</v>
      </c>
      <c r="N49" s="98">
        <v>7036350</v>
      </c>
      <c r="O49" s="105">
        <f t="shared" si="6"/>
        <v>35637899.5</v>
      </c>
      <c r="P49" s="100"/>
      <c r="Q49" s="114" t="s">
        <v>127</v>
      </c>
      <c r="R49" s="339" t="s">
        <v>119</v>
      </c>
      <c r="S49" s="340"/>
      <c r="T49" s="115"/>
    </row>
    <row r="50" spans="1:22" ht="15.75" thickBot="1" x14ac:dyDescent="0.3">
      <c r="I50" s="32" t="s">
        <v>80</v>
      </c>
      <c r="J50" s="33" t="s">
        <v>81</v>
      </c>
      <c r="K50" s="98">
        <v>1380500</v>
      </c>
      <c r="L50" s="98">
        <v>34449000</v>
      </c>
      <c r="M50" s="98">
        <v>85118250</v>
      </c>
      <c r="N50" s="98">
        <v>13886350</v>
      </c>
      <c r="O50" s="105">
        <f t="shared" si="6"/>
        <v>134834100</v>
      </c>
      <c r="P50" s="100"/>
      <c r="Q50" s="116" t="s">
        <v>128</v>
      </c>
      <c r="R50" s="117" t="s">
        <v>121</v>
      </c>
      <c r="S50" s="118" t="s">
        <v>122</v>
      </c>
      <c r="T50" s="119" t="s">
        <v>121</v>
      </c>
      <c r="U50" s="120" t="s">
        <v>60</v>
      </c>
    </row>
    <row r="51" spans="1:22" x14ac:dyDescent="0.25">
      <c r="I51" s="32" t="s">
        <v>82</v>
      </c>
      <c r="J51" s="33" t="s">
        <v>83</v>
      </c>
      <c r="K51" s="98">
        <v>853249.5</v>
      </c>
      <c r="L51" s="98">
        <v>4544400</v>
      </c>
      <c r="M51" s="98">
        <v>35483700</v>
      </c>
      <c r="N51" s="98">
        <v>1531850</v>
      </c>
      <c r="O51" s="105">
        <f t="shared" si="6"/>
        <v>42413199.5</v>
      </c>
      <c r="P51" s="100"/>
      <c r="Q51" s="121" t="s">
        <v>129</v>
      </c>
      <c r="R51" s="122">
        <v>0</v>
      </c>
      <c r="S51" s="122">
        <v>1</v>
      </c>
      <c r="T51" s="123">
        <v>0</v>
      </c>
      <c r="U51" s="124">
        <f>SUM(R51:S51)</f>
        <v>1</v>
      </c>
    </row>
    <row r="52" spans="1:22" x14ac:dyDescent="0.25">
      <c r="I52" s="32" t="s">
        <v>84</v>
      </c>
      <c r="J52" s="33" t="s">
        <v>85</v>
      </c>
      <c r="K52" s="98">
        <v>1412750</v>
      </c>
      <c r="L52" s="98">
        <v>18298200</v>
      </c>
      <c r="M52" s="98">
        <v>1268888600</v>
      </c>
      <c r="N52" s="98">
        <v>76848600</v>
      </c>
      <c r="O52" s="105">
        <f t="shared" si="6"/>
        <v>1365448150</v>
      </c>
      <c r="P52" s="100"/>
      <c r="Q52" s="125" t="s">
        <v>130</v>
      </c>
      <c r="R52" s="126">
        <v>967</v>
      </c>
      <c r="S52" s="126">
        <v>1741</v>
      </c>
      <c r="T52" s="123">
        <f>-R52</f>
        <v>-967</v>
      </c>
      <c r="U52" s="124">
        <f t="shared" ref="U52:U56" si="7">SUM(R52:S52)</f>
        <v>2708</v>
      </c>
    </row>
    <row r="53" spans="1:22" x14ac:dyDescent="0.25">
      <c r="I53" s="32" t="s">
        <v>86</v>
      </c>
      <c r="J53" s="33" t="s">
        <v>87</v>
      </c>
      <c r="K53" s="98">
        <v>660700</v>
      </c>
      <c r="L53" s="98">
        <v>10857600</v>
      </c>
      <c r="M53" s="98">
        <v>36605900</v>
      </c>
      <c r="N53" s="98">
        <v>21968350</v>
      </c>
      <c r="O53" s="105">
        <f t="shared" si="6"/>
        <v>70092550</v>
      </c>
      <c r="P53" s="100"/>
      <c r="Q53" s="125" t="s">
        <v>131</v>
      </c>
      <c r="R53" s="126">
        <v>6149</v>
      </c>
      <c r="S53" s="126">
        <v>14317</v>
      </c>
      <c r="T53" s="123">
        <f t="shared" ref="T53:T56" si="8">-R53</f>
        <v>-6149</v>
      </c>
      <c r="U53" s="124">
        <f t="shared" si="7"/>
        <v>20466</v>
      </c>
    </row>
    <row r="54" spans="1:22" x14ac:dyDescent="0.25">
      <c r="I54" s="32" t="s">
        <v>88</v>
      </c>
      <c r="J54" s="33" t="s">
        <v>89</v>
      </c>
      <c r="K54" s="98">
        <v>467500</v>
      </c>
      <c r="L54" s="98">
        <v>10326000</v>
      </c>
      <c r="M54" s="98">
        <v>231712975</v>
      </c>
      <c r="N54" s="98">
        <v>107959000</v>
      </c>
      <c r="O54" s="105">
        <f t="shared" si="6"/>
        <v>350465475</v>
      </c>
      <c r="P54" s="100"/>
      <c r="Q54" s="125" t="s">
        <v>132</v>
      </c>
      <c r="R54" s="126">
        <v>9329</v>
      </c>
      <c r="S54" s="126">
        <v>24881</v>
      </c>
      <c r="T54" s="123">
        <f t="shared" si="8"/>
        <v>-9329</v>
      </c>
      <c r="U54" s="124">
        <f t="shared" si="7"/>
        <v>34210</v>
      </c>
    </row>
    <row r="55" spans="1:22" x14ac:dyDescent="0.25">
      <c r="I55" s="32" t="s">
        <v>90</v>
      </c>
      <c r="J55" s="33" t="s">
        <v>91</v>
      </c>
      <c r="K55" s="98">
        <v>248250</v>
      </c>
      <c r="L55" s="98">
        <v>1596000</v>
      </c>
      <c r="M55" s="98">
        <v>5650900</v>
      </c>
      <c r="N55" s="98">
        <v>2104500</v>
      </c>
      <c r="O55" s="105">
        <f t="shared" si="6"/>
        <v>9599650</v>
      </c>
      <c r="P55" s="100"/>
      <c r="Q55" s="125" t="s">
        <v>133</v>
      </c>
      <c r="R55" s="126">
        <v>7063</v>
      </c>
      <c r="S55" s="126">
        <v>18755</v>
      </c>
      <c r="T55" s="123">
        <f t="shared" si="8"/>
        <v>-7063</v>
      </c>
      <c r="U55" s="124">
        <f t="shared" si="7"/>
        <v>25818</v>
      </c>
    </row>
    <row r="56" spans="1:22" x14ac:dyDescent="0.25">
      <c r="I56" s="32" t="s">
        <v>94</v>
      </c>
      <c r="J56" s="33" t="s">
        <v>95</v>
      </c>
      <c r="K56" s="98">
        <v>655850</v>
      </c>
      <c r="L56" s="98">
        <v>6431400</v>
      </c>
      <c r="M56" s="98">
        <v>15377650</v>
      </c>
      <c r="N56" s="98">
        <v>6149500</v>
      </c>
      <c r="O56" s="105">
        <f t="shared" si="6"/>
        <v>28614400</v>
      </c>
      <c r="P56" s="100"/>
      <c r="Q56" s="125" t="s">
        <v>134</v>
      </c>
      <c r="R56" s="126">
        <v>4874</v>
      </c>
      <c r="S56" s="126">
        <v>11945</v>
      </c>
      <c r="T56" s="123">
        <f t="shared" si="8"/>
        <v>-4874</v>
      </c>
      <c r="U56" s="124">
        <f t="shared" si="7"/>
        <v>16819</v>
      </c>
      <c r="V56" s="127"/>
    </row>
    <row r="57" spans="1:22" x14ac:dyDescent="0.25">
      <c r="I57" s="32" t="s">
        <v>96</v>
      </c>
      <c r="J57" s="33" t="s">
        <v>97</v>
      </c>
      <c r="K57" s="98">
        <v>101900</v>
      </c>
      <c r="L57" s="98">
        <v>1700400</v>
      </c>
      <c r="M57" s="98">
        <v>2525800</v>
      </c>
      <c r="N57" s="98">
        <v>1457400</v>
      </c>
      <c r="O57" s="105">
        <f t="shared" si="6"/>
        <v>5785500</v>
      </c>
      <c r="P57" s="100"/>
      <c r="Q57" s="128" t="s">
        <v>60</v>
      </c>
      <c r="R57" s="129">
        <f>SUM(R51:R56)</f>
        <v>28382</v>
      </c>
      <c r="S57" s="129">
        <f>SUM(S51:S56)</f>
        <v>71640</v>
      </c>
      <c r="T57" s="130">
        <f t="shared" ref="T57" si="9">SUM(T51:T56)</f>
        <v>-28382</v>
      </c>
      <c r="U57" s="130">
        <f>SUM(U51:U56)</f>
        <v>100022</v>
      </c>
    </row>
    <row r="58" spans="1:22" x14ac:dyDescent="0.25">
      <c r="I58" s="32" t="s">
        <v>98</v>
      </c>
      <c r="J58" s="33" t="s">
        <v>99</v>
      </c>
      <c r="K58" s="98">
        <v>961550</v>
      </c>
      <c r="L58" s="98">
        <v>5365200</v>
      </c>
      <c r="M58" s="98">
        <v>24386250</v>
      </c>
      <c r="N58" s="98">
        <v>8532900</v>
      </c>
      <c r="O58" s="105">
        <f t="shared" si="6"/>
        <v>39245900</v>
      </c>
      <c r="P58" s="100"/>
      <c r="Q58" s="31"/>
      <c r="R58" s="31"/>
      <c r="S58" s="31"/>
      <c r="T58" s="31"/>
    </row>
    <row r="59" spans="1:22" ht="15.75" thickBot="1" x14ac:dyDescent="0.3">
      <c r="I59" s="32" t="s">
        <v>100</v>
      </c>
      <c r="J59" s="33" t="s">
        <v>101</v>
      </c>
      <c r="K59" s="98">
        <v>117350</v>
      </c>
      <c r="L59" s="98">
        <v>2391600</v>
      </c>
      <c r="M59" s="98">
        <v>9268050</v>
      </c>
      <c r="N59" s="98">
        <v>3464000</v>
      </c>
      <c r="O59" s="105">
        <f t="shared" si="6"/>
        <v>15241000</v>
      </c>
      <c r="P59" s="100"/>
      <c r="Q59" s="31"/>
      <c r="R59" s="31"/>
      <c r="S59" s="31"/>
      <c r="T59" s="31"/>
    </row>
    <row r="60" spans="1:22" ht="15.75" thickBot="1" x14ac:dyDescent="0.3">
      <c r="I60" s="32" t="s">
        <v>102</v>
      </c>
      <c r="J60" s="33" t="s">
        <v>103</v>
      </c>
      <c r="K60" s="98">
        <v>91300</v>
      </c>
      <c r="L60" s="98">
        <v>5760000</v>
      </c>
      <c r="M60" s="98">
        <v>64182900</v>
      </c>
      <c r="N60" s="98">
        <v>1172700</v>
      </c>
      <c r="O60" s="105">
        <f t="shared" si="6"/>
        <v>71206900</v>
      </c>
      <c r="P60" s="100"/>
      <c r="Q60" s="31"/>
      <c r="R60" s="341" t="s">
        <v>119</v>
      </c>
      <c r="S60" s="342"/>
      <c r="T60" s="131"/>
    </row>
    <row r="61" spans="1:22" ht="15.75" thickBot="1" x14ac:dyDescent="0.3">
      <c r="I61" s="32" t="s">
        <v>104</v>
      </c>
      <c r="J61" s="33" t="s">
        <v>105</v>
      </c>
      <c r="K61" s="98">
        <v>208650</v>
      </c>
      <c r="L61" s="98">
        <v>1711800</v>
      </c>
      <c r="M61" s="98">
        <v>90322750</v>
      </c>
      <c r="N61" s="98">
        <v>6740700</v>
      </c>
      <c r="O61" s="105">
        <f t="shared" si="6"/>
        <v>98983900</v>
      </c>
      <c r="P61" s="100"/>
      <c r="Q61" s="116" t="s">
        <v>120</v>
      </c>
      <c r="R61" s="132" t="s">
        <v>121</v>
      </c>
      <c r="S61" s="133" t="s">
        <v>122</v>
      </c>
      <c r="T61" s="119" t="s">
        <v>60</v>
      </c>
      <c r="U61" s="9" t="s">
        <v>135</v>
      </c>
      <c r="V61" s="9" t="s">
        <v>136</v>
      </c>
    </row>
    <row r="62" spans="1:22" ht="15.75" thickBot="1" x14ac:dyDescent="0.3">
      <c r="I62" s="32" t="s">
        <v>106</v>
      </c>
      <c r="J62" s="33" t="s">
        <v>107</v>
      </c>
      <c r="K62" s="98">
        <v>13076600</v>
      </c>
      <c r="L62" s="98">
        <v>23423200</v>
      </c>
      <c r="M62" s="98">
        <v>29899800</v>
      </c>
      <c r="N62" s="98">
        <v>2829250</v>
      </c>
      <c r="O62" s="105">
        <f t="shared" si="6"/>
        <v>69228850</v>
      </c>
      <c r="P62" s="100"/>
      <c r="Q62" s="134" t="s">
        <v>13</v>
      </c>
      <c r="R62" s="135">
        <f t="shared" ref="R62:S65" si="10">B36</f>
        <v>70</v>
      </c>
      <c r="S62" s="135">
        <f t="shared" si="10"/>
        <v>364</v>
      </c>
      <c r="T62" s="136">
        <f>SUM(R62:S62)</f>
        <v>434</v>
      </c>
      <c r="U62" s="100"/>
      <c r="V62" s="100"/>
    </row>
    <row r="63" spans="1:22" ht="15.75" thickBot="1" x14ac:dyDescent="0.3">
      <c r="I63" s="32" t="s">
        <v>108</v>
      </c>
      <c r="J63" s="33" t="s">
        <v>109</v>
      </c>
      <c r="K63" s="98">
        <v>1317150</v>
      </c>
      <c r="L63" s="98">
        <v>3971400</v>
      </c>
      <c r="M63" s="98">
        <v>28205900</v>
      </c>
      <c r="N63" s="98">
        <v>1289550</v>
      </c>
      <c r="O63" s="105">
        <f t="shared" si="6"/>
        <v>34784000</v>
      </c>
      <c r="P63" s="100"/>
      <c r="Q63" s="137" t="s">
        <v>3</v>
      </c>
      <c r="R63" s="135">
        <f t="shared" si="10"/>
        <v>669</v>
      </c>
      <c r="S63" s="135">
        <f t="shared" si="10"/>
        <v>2438</v>
      </c>
      <c r="T63" s="136">
        <f t="shared" ref="T63:T65" si="11">SUM(R63:S63)</f>
        <v>3107</v>
      </c>
      <c r="U63" s="100"/>
      <c r="V63" s="100"/>
    </row>
    <row r="64" spans="1:22" ht="15.75" thickBot="1" x14ac:dyDescent="0.3">
      <c r="I64" s="32" t="s">
        <v>110</v>
      </c>
      <c r="J64" s="33" t="s">
        <v>111</v>
      </c>
      <c r="K64" s="98">
        <v>2562300</v>
      </c>
      <c r="L64" s="98"/>
      <c r="M64" s="98">
        <v>132100</v>
      </c>
      <c r="N64" s="98">
        <v>57400</v>
      </c>
      <c r="O64" s="105">
        <f t="shared" si="6"/>
        <v>2751800</v>
      </c>
      <c r="P64" s="100"/>
      <c r="Q64" s="137" t="s">
        <v>4</v>
      </c>
      <c r="R64" s="135">
        <f t="shared" si="10"/>
        <v>5566</v>
      </c>
      <c r="S64" s="135">
        <f t="shared" si="10"/>
        <v>11000</v>
      </c>
      <c r="T64" s="136">
        <f t="shared" si="11"/>
        <v>16566</v>
      </c>
      <c r="U64" s="100"/>
      <c r="V64" s="100"/>
    </row>
    <row r="65" spans="9:22" ht="15.75" thickBot="1" x14ac:dyDescent="0.3">
      <c r="I65" s="32" t="s">
        <v>112</v>
      </c>
      <c r="J65" s="33" t="s">
        <v>113</v>
      </c>
      <c r="K65" s="98">
        <v>365600</v>
      </c>
      <c r="L65" s="98">
        <v>1693800</v>
      </c>
      <c r="M65" s="98">
        <v>4226800</v>
      </c>
      <c r="N65" s="98">
        <v>948550</v>
      </c>
      <c r="O65" s="105">
        <f t="shared" si="6"/>
        <v>7234750</v>
      </c>
      <c r="P65" s="100"/>
      <c r="Q65" s="138" t="s">
        <v>5</v>
      </c>
      <c r="R65" s="139">
        <f t="shared" si="10"/>
        <v>22077</v>
      </c>
      <c r="S65" s="135">
        <f t="shared" si="10"/>
        <v>57838</v>
      </c>
      <c r="T65" s="136">
        <f t="shared" si="11"/>
        <v>79915</v>
      </c>
      <c r="U65" s="100"/>
      <c r="V65" s="100"/>
    </row>
    <row r="66" spans="9:22" ht="15.75" thickBot="1" x14ac:dyDescent="0.3">
      <c r="I66" s="32" t="s">
        <v>114</v>
      </c>
      <c r="J66" s="33" t="s">
        <v>115</v>
      </c>
      <c r="K66" s="98">
        <v>5976048.5</v>
      </c>
      <c r="L66" s="98">
        <v>1536000</v>
      </c>
      <c r="M66" s="98">
        <v>69432280.25</v>
      </c>
      <c r="N66" s="98">
        <v>12110950</v>
      </c>
      <c r="O66" s="105">
        <f>K66+L66+M66+N66</f>
        <v>89055278.75</v>
      </c>
      <c r="P66" s="100"/>
      <c r="Q66" s="116" t="s">
        <v>60</v>
      </c>
      <c r="R66" s="140">
        <f>SUM(R62:R65)</f>
        <v>28382</v>
      </c>
      <c r="S66" s="140">
        <f t="shared" ref="S66:T66" si="12">SUM(S62:S65)</f>
        <v>71640</v>
      </c>
      <c r="T66" s="140">
        <f t="shared" si="12"/>
        <v>100022</v>
      </c>
      <c r="U66" s="100"/>
    </row>
    <row r="67" spans="9:22" ht="15.75" thickBot="1" x14ac:dyDescent="0.3">
      <c r="I67" s="66" t="s">
        <v>117</v>
      </c>
      <c r="J67" s="67" t="s">
        <v>118</v>
      </c>
      <c r="K67" s="98">
        <v>203800</v>
      </c>
      <c r="L67" s="98">
        <v>86400</v>
      </c>
      <c r="M67" s="98">
        <v>610000</v>
      </c>
      <c r="N67" s="98">
        <v>257000</v>
      </c>
      <c r="O67" s="141">
        <f>K67+L67+M67+N67</f>
        <v>1157200</v>
      </c>
      <c r="P67" s="100"/>
      <c r="Q67" s="100"/>
    </row>
    <row r="68" spans="9:22" ht="15.75" thickBot="1" x14ac:dyDescent="0.3">
      <c r="I68" s="327" t="s">
        <v>60</v>
      </c>
      <c r="J68" s="328"/>
      <c r="K68" s="142">
        <f t="shared" ref="K68:N68" si="13">SUM(K38:K67)</f>
        <v>52632347.5</v>
      </c>
      <c r="L68" s="142">
        <f t="shared" si="13"/>
        <v>250405400</v>
      </c>
      <c r="M68" s="142">
        <f t="shared" si="13"/>
        <v>2962048395.25</v>
      </c>
      <c r="N68" s="142">
        <f t="shared" si="13"/>
        <v>440390541.67000002</v>
      </c>
      <c r="O68" s="143">
        <f>SUM(O38:O67)</f>
        <v>3705476684.4200001</v>
      </c>
    </row>
    <row r="69" spans="9:22" ht="15.75" thickBot="1" x14ac:dyDescent="0.3">
      <c r="I69" s="83"/>
      <c r="J69" s="83"/>
      <c r="K69" s="113"/>
      <c r="L69" s="113"/>
      <c r="M69" s="113"/>
      <c r="N69" s="113"/>
      <c r="O69" s="113"/>
    </row>
    <row r="70" spans="9:22" ht="15.75" thickBot="1" x14ac:dyDescent="0.3">
      <c r="I70" s="327" t="s">
        <v>137</v>
      </c>
      <c r="J70" s="328"/>
      <c r="K70" s="328"/>
      <c r="L70" s="328"/>
      <c r="M70" s="328"/>
      <c r="N70" s="328"/>
      <c r="O70" s="329"/>
    </row>
    <row r="71" spans="9:22" ht="30.75" thickBot="1" x14ac:dyDescent="0.3">
      <c r="I71" s="144" t="s">
        <v>44</v>
      </c>
      <c r="J71" s="145"/>
      <c r="K71" s="23" t="s">
        <v>45</v>
      </c>
      <c r="L71" s="23" t="s">
        <v>46</v>
      </c>
      <c r="M71" s="23" t="s">
        <v>47</v>
      </c>
      <c r="N71" s="146" t="s">
        <v>42</v>
      </c>
      <c r="O71" s="147" t="s">
        <v>138</v>
      </c>
      <c r="Q71" s="148" t="s">
        <v>37</v>
      </c>
      <c r="R71" s="149" t="s">
        <v>139</v>
      </c>
      <c r="S71" s="150" t="s">
        <v>140</v>
      </c>
      <c r="T71" s="150" t="s">
        <v>141</v>
      </c>
      <c r="U71" s="151" t="s">
        <v>142</v>
      </c>
    </row>
    <row r="72" spans="9:22" x14ac:dyDescent="0.25">
      <c r="I72" s="27" t="s">
        <v>50</v>
      </c>
      <c r="J72" s="28" t="s">
        <v>51</v>
      </c>
      <c r="K72" s="152">
        <v>56</v>
      </c>
      <c r="L72" s="152">
        <v>52.588235294117645</v>
      </c>
      <c r="M72" s="152">
        <v>45.277272727272724</v>
      </c>
      <c r="N72" s="152">
        <v>50.577092511013213</v>
      </c>
      <c r="O72" s="153">
        <v>47.635994587280109</v>
      </c>
      <c r="Q72" s="60" t="s">
        <v>42</v>
      </c>
      <c r="R72" s="41">
        <f>E3</f>
        <v>16566</v>
      </c>
      <c r="S72" s="154">
        <v>0.379720062793168</v>
      </c>
      <c r="T72" s="155">
        <f>F3</f>
        <v>440390541.67000002</v>
      </c>
      <c r="U72" s="156">
        <v>0.25691056375451099</v>
      </c>
    </row>
    <row r="73" spans="9:22" x14ac:dyDescent="0.25">
      <c r="I73" s="32" t="s">
        <v>53</v>
      </c>
      <c r="J73" s="33" t="s">
        <v>54</v>
      </c>
      <c r="K73" s="152">
        <v>52.4</v>
      </c>
      <c r="L73" s="152">
        <v>52.783018867924525</v>
      </c>
      <c r="M73" s="152">
        <v>45.603376777251185</v>
      </c>
      <c r="N73" s="152">
        <v>45.902840059790734</v>
      </c>
      <c r="O73" s="153">
        <v>46.201003878621947</v>
      </c>
      <c r="Q73" s="60" t="s">
        <v>49</v>
      </c>
      <c r="R73" s="41">
        <f>E4</f>
        <v>79915</v>
      </c>
      <c r="S73" s="157">
        <v>0.58519848469181501</v>
      </c>
      <c r="T73" s="155">
        <f>F4</f>
        <v>2962048395.25</v>
      </c>
      <c r="U73" s="156">
        <v>0.66080061796761502</v>
      </c>
    </row>
    <row r="74" spans="9:22" x14ac:dyDescent="0.25">
      <c r="I74" s="32" t="s">
        <v>56</v>
      </c>
      <c r="J74" s="33" t="s">
        <v>57</v>
      </c>
      <c r="K74" s="152">
        <v>62</v>
      </c>
      <c r="L74" s="152">
        <v>51.849056603773583</v>
      </c>
      <c r="M74" s="152">
        <v>48.33278955954323</v>
      </c>
      <c r="N74" s="152">
        <v>50.927360774818403</v>
      </c>
      <c r="O74" s="153">
        <v>49.652288732394368</v>
      </c>
      <c r="Q74" s="60" t="s">
        <v>52</v>
      </c>
      <c r="R74" s="41">
        <f>E5</f>
        <v>3107</v>
      </c>
      <c r="S74" s="157">
        <v>2.9131141839238209E-2</v>
      </c>
      <c r="T74" s="155">
        <f>F5</f>
        <v>250405400</v>
      </c>
      <c r="U74" s="156">
        <v>6.4117582571583578E-2</v>
      </c>
    </row>
    <row r="75" spans="9:22" x14ac:dyDescent="0.25">
      <c r="I75" s="32" t="s">
        <v>58</v>
      </c>
      <c r="J75" s="33" t="s">
        <v>59</v>
      </c>
      <c r="K75" s="152">
        <v>63</v>
      </c>
      <c r="L75" s="152">
        <v>58.6</v>
      </c>
      <c r="M75" s="152">
        <v>48.814356435643568</v>
      </c>
      <c r="N75" s="152">
        <v>51.779844961240308</v>
      </c>
      <c r="O75" s="153">
        <v>51.132735426008971</v>
      </c>
      <c r="Q75" s="60" t="s">
        <v>55</v>
      </c>
      <c r="R75" s="41">
        <f>E6</f>
        <v>434</v>
      </c>
      <c r="S75" s="157">
        <v>5.9503106757785697E-3</v>
      </c>
      <c r="T75" s="155">
        <f>F6</f>
        <v>52632347.5</v>
      </c>
      <c r="U75" s="156">
        <v>1.81712357062906E-2</v>
      </c>
    </row>
    <row r="76" spans="9:22" ht="15.75" thickBot="1" x14ac:dyDescent="0.3">
      <c r="I76" s="32" t="s">
        <v>61</v>
      </c>
      <c r="J76" s="33" t="s">
        <v>62</v>
      </c>
      <c r="K76" s="152">
        <v>57.5</v>
      </c>
      <c r="L76" s="152">
        <v>49.550724637681157</v>
      </c>
      <c r="M76" s="152">
        <v>42.128540305010894</v>
      </c>
      <c r="N76" s="152">
        <v>48.611111111111114</v>
      </c>
      <c r="O76" s="153">
        <v>44.241641337386021</v>
      </c>
      <c r="Q76" s="158" t="s">
        <v>143</v>
      </c>
      <c r="R76" s="159">
        <f>SUM(R72:R75)</f>
        <v>100022</v>
      </c>
      <c r="S76" s="160">
        <f>SUM(S72:S75)</f>
        <v>0.99999999999999989</v>
      </c>
      <c r="T76" s="161">
        <f>SUM(T72:T75)</f>
        <v>3705476684.4200001</v>
      </c>
      <c r="U76" s="162">
        <f>SUM(U72:U75)</f>
        <v>1.0000000000000002</v>
      </c>
    </row>
    <row r="77" spans="9:22" x14ac:dyDescent="0.25">
      <c r="I77" s="32" t="s">
        <v>63</v>
      </c>
      <c r="J77" s="33" t="s">
        <v>64</v>
      </c>
      <c r="K77" s="152">
        <v>60.8</v>
      </c>
      <c r="L77" s="152">
        <v>51</v>
      </c>
      <c r="M77" s="152">
        <v>44.268630849220102</v>
      </c>
      <c r="N77" s="152">
        <v>47.141361256544499</v>
      </c>
      <c r="O77" s="153">
        <v>45.830574488802334</v>
      </c>
    </row>
    <row r="78" spans="9:22" x14ac:dyDescent="0.25">
      <c r="I78" s="32" t="s">
        <v>68</v>
      </c>
      <c r="J78" s="33" t="s">
        <v>69</v>
      </c>
      <c r="K78" s="152">
        <v>43</v>
      </c>
      <c r="L78" s="152">
        <v>56.866666666666667</v>
      </c>
      <c r="M78" s="152">
        <v>43.952380952380949</v>
      </c>
      <c r="N78" s="152">
        <v>52.62222222222222</v>
      </c>
      <c r="O78" s="153">
        <v>47.938356164383563</v>
      </c>
    </row>
    <row r="79" spans="9:22" x14ac:dyDescent="0.25">
      <c r="I79" s="32" t="s">
        <v>70</v>
      </c>
      <c r="J79" s="33" t="s">
        <v>71</v>
      </c>
      <c r="K79" s="152">
        <v>58.813559322033896</v>
      </c>
      <c r="L79" s="152">
        <v>55.061962134251289</v>
      </c>
      <c r="M79" s="152">
        <v>42.748250279955208</v>
      </c>
      <c r="N79" s="152">
        <v>51.142730757888529</v>
      </c>
      <c r="O79" s="153">
        <v>44.744418363447785</v>
      </c>
    </row>
    <row r="80" spans="9:22" x14ac:dyDescent="0.25">
      <c r="I80" s="32" t="s">
        <v>72</v>
      </c>
      <c r="J80" s="33" t="s">
        <v>73</v>
      </c>
      <c r="K80" s="152">
        <v>46.5</v>
      </c>
      <c r="L80" s="152">
        <v>55</v>
      </c>
      <c r="M80" s="152">
        <v>51.148148148148145</v>
      </c>
      <c r="N80" s="152">
        <v>51.545454545454547</v>
      </c>
      <c r="O80" s="153">
        <v>51.283018867924525</v>
      </c>
    </row>
    <row r="81" spans="9:15" x14ac:dyDescent="0.25">
      <c r="I81" s="32" t="s">
        <v>74</v>
      </c>
      <c r="J81" s="33" t="s">
        <v>75</v>
      </c>
      <c r="K81" s="152">
        <v>68.352941176470594</v>
      </c>
      <c r="L81" s="152">
        <v>59.077777777777776</v>
      </c>
      <c r="M81" s="152">
        <v>41.613496932515339</v>
      </c>
      <c r="N81" s="152">
        <v>52.241379310344826</v>
      </c>
      <c r="O81" s="153">
        <v>46.19101123595506</v>
      </c>
    </row>
    <row r="82" spans="9:15" x14ac:dyDescent="0.25">
      <c r="I82" s="32" t="s">
        <v>76</v>
      </c>
      <c r="J82" s="33" t="s">
        <v>77</v>
      </c>
      <c r="K82" s="152">
        <v>57.785714285714285</v>
      </c>
      <c r="L82" s="152">
        <v>48.375</v>
      </c>
      <c r="M82" s="152">
        <v>54.586206896551722</v>
      </c>
      <c r="N82" s="152">
        <v>56.735849056603776</v>
      </c>
      <c r="O82" s="153">
        <v>55.634615384615387</v>
      </c>
    </row>
    <row r="83" spans="9:15" x14ac:dyDescent="0.25">
      <c r="I83" s="32" t="s">
        <v>78</v>
      </c>
      <c r="J83" s="33" t="s">
        <v>79</v>
      </c>
      <c r="K83" s="152">
        <v>55.333333333333336</v>
      </c>
      <c r="L83" s="152">
        <v>45.366666666666667</v>
      </c>
      <c r="M83" s="152">
        <v>44.05898876404494</v>
      </c>
      <c r="N83" s="152">
        <v>50.084615384615383</v>
      </c>
      <c r="O83" s="153">
        <v>47.044382801664355</v>
      </c>
    </row>
    <row r="84" spans="9:15" x14ac:dyDescent="0.25">
      <c r="I84" s="32" t="s">
        <v>80</v>
      </c>
      <c r="J84" s="33" t="s">
        <v>81</v>
      </c>
      <c r="K84" s="152">
        <v>54.642857142857146</v>
      </c>
      <c r="L84" s="152">
        <v>45.894252873563218</v>
      </c>
      <c r="M84" s="152">
        <v>40.692560895325869</v>
      </c>
      <c r="N84" s="152">
        <v>53.831739961759084</v>
      </c>
      <c r="O84" s="153">
        <v>44.437976716178241</v>
      </c>
    </row>
    <row r="85" spans="9:15" x14ac:dyDescent="0.25">
      <c r="I85" s="32" t="s">
        <v>82</v>
      </c>
      <c r="J85" s="33" t="s">
        <v>83</v>
      </c>
      <c r="K85" s="152">
        <v>66.25</v>
      </c>
      <c r="L85" s="152">
        <v>47.603448275862071</v>
      </c>
      <c r="M85" s="152">
        <v>35.314875135722041</v>
      </c>
      <c r="N85" s="152">
        <v>49.928571428571431</v>
      </c>
      <c r="O85" s="153">
        <v>37.020134228187921</v>
      </c>
    </row>
    <row r="86" spans="9:15" x14ac:dyDescent="0.25">
      <c r="I86" s="32" t="s">
        <v>84</v>
      </c>
      <c r="J86" s="33" t="s">
        <v>85</v>
      </c>
      <c r="K86" s="152">
        <v>62.714285714285715</v>
      </c>
      <c r="L86" s="152">
        <v>56.601769911504427</v>
      </c>
      <c r="M86" s="152">
        <v>49.267791916346361</v>
      </c>
      <c r="N86" s="152">
        <v>51.343468092215168</v>
      </c>
      <c r="O86" s="153">
        <v>49.446387411347516</v>
      </c>
    </row>
    <row r="87" spans="9:15" x14ac:dyDescent="0.25">
      <c r="I87" s="32" t="s">
        <v>86</v>
      </c>
      <c r="J87" s="33" t="s">
        <v>87</v>
      </c>
      <c r="K87" s="152">
        <v>52.333333333333336</v>
      </c>
      <c r="L87" s="152">
        <v>53.878787878787875</v>
      </c>
      <c r="M87" s="152">
        <v>47.009032258064515</v>
      </c>
      <c r="N87" s="152">
        <v>51.309466019417478</v>
      </c>
      <c r="O87" s="153">
        <v>49.589522164651697</v>
      </c>
    </row>
    <row r="88" spans="9:15" x14ac:dyDescent="0.25">
      <c r="I88" s="32" t="s">
        <v>88</v>
      </c>
      <c r="J88" s="33" t="s">
        <v>89</v>
      </c>
      <c r="K88" s="152">
        <v>64.25</v>
      </c>
      <c r="L88" s="152">
        <v>58.814516129032256</v>
      </c>
      <c r="M88" s="152">
        <v>47.512820512820511</v>
      </c>
      <c r="N88" s="152">
        <v>53.941377625793848</v>
      </c>
      <c r="O88" s="153">
        <v>50.168801376409867</v>
      </c>
    </row>
    <row r="89" spans="9:15" x14ac:dyDescent="0.25">
      <c r="I89" s="32" t="s">
        <v>90</v>
      </c>
      <c r="J89" s="33" t="s">
        <v>91</v>
      </c>
      <c r="K89" s="152">
        <v>53</v>
      </c>
      <c r="L89" s="152">
        <v>55.736842105263158</v>
      </c>
      <c r="M89" s="152">
        <v>47.712000000000003</v>
      </c>
      <c r="N89" s="152">
        <v>49.844155844155843</v>
      </c>
      <c r="O89" s="153">
        <v>49.179372197309419</v>
      </c>
    </row>
    <row r="90" spans="9:15" x14ac:dyDescent="0.25">
      <c r="I90" s="32" t="s">
        <v>94</v>
      </c>
      <c r="J90" s="33" t="s">
        <v>95</v>
      </c>
      <c r="K90" s="152">
        <v>57.333333333333336</v>
      </c>
      <c r="L90" s="152">
        <v>52.371794871794869</v>
      </c>
      <c r="M90" s="152">
        <v>47.894285714285715</v>
      </c>
      <c r="N90" s="152">
        <v>48.223214285714285</v>
      </c>
      <c r="O90" s="153">
        <v>48.623100303951368</v>
      </c>
    </row>
    <row r="91" spans="9:15" x14ac:dyDescent="0.25">
      <c r="I91" s="32" t="s">
        <v>96</v>
      </c>
      <c r="J91" s="33" t="s">
        <v>97</v>
      </c>
      <c r="K91" s="152">
        <v>63</v>
      </c>
      <c r="L91" s="152">
        <v>52.904761904761905</v>
      </c>
      <c r="M91" s="152">
        <v>51.79245283018868</v>
      </c>
      <c r="N91" s="152">
        <v>57.685185185185183</v>
      </c>
      <c r="O91" s="153">
        <v>54.527131782945737</v>
      </c>
    </row>
    <row r="92" spans="9:15" x14ac:dyDescent="0.25">
      <c r="I92" s="32" t="s">
        <v>98</v>
      </c>
      <c r="J92" s="33" t="s">
        <v>99</v>
      </c>
      <c r="K92" s="152">
        <v>61.111111111111114</v>
      </c>
      <c r="L92" s="152">
        <v>55.523076923076921</v>
      </c>
      <c r="M92" s="152">
        <v>46.921960072595283</v>
      </c>
      <c r="N92" s="152">
        <v>52.094043887147336</v>
      </c>
      <c r="O92" s="153">
        <v>49.397245762711862</v>
      </c>
    </row>
    <row r="93" spans="9:15" x14ac:dyDescent="0.25">
      <c r="I93" s="32" t="s">
        <v>100</v>
      </c>
      <c r="J93" s="33" t="s">
        <v>101</v>
      </c>
      <c r="K93" s="152">
        <v>33</v>
      </c>
      <c r="L93" s="152">
        <v>55.482758620689658</v>
      </c>
      <c r="M93" s="152">
        <v>46.559090909090912</v>
      </c>
      <c r="N93" s="152">
        <v>49.763779527559052</v>
      </c>
      <c r="O93" s="153">
        <v>48.289124668435015</v>
      </c>
    </row>
    <row r="94" spans="9:15" x14ac:dyDescent="0.25">
      <c r="I94" s="32" t="s">
        <v>102</v>
      </c>
      <c r="J94" s="33" t="s">
        <v>103</v>
      </c>
      <c r="K94" s="152">
        <v>68</v>
      </c>
      <c r="L94" s="152">
        <v>49.671428571428571</v>
      </c>
      <c r="M94" s="152">
        <v>43.731389102072143</v>
      </c>
      <c r="N94" s="152">
        <v>48.738095238095241</v>
      </c>
      <c r="O94" s="153">
        <v>44.190677966101696</v>
      </c>
    </row>
    <row r="95" spans="9:15" x14ac:dyDescent="0.25">
      <c r="I95" s="32" t="s">
        <v>104</v>
      </c>
      <c r="J95" s="33" t="s">
        <v>105</v>
      </c>
      <c r="K95" s="152">
        <v>60</v>
      </c>
      <c r="L95" s="152">
        <v>52.238095238095241</v>
      </c>
      <c r="M95" s="152">
        <v>43.540811455847255</v>
      </c>
      <c r="N95" s="152">
        <v>45.720338983050844</v>
      </c>
      <c r="O95" s="153">
        <v>43.850892098555647</v>
      </c>
    </row>
    <row r="96" spans="9:15" x14ac:dyDescent="0.25">
      <c r="I96" s="32" t="s">
        <v>106</v>
      </c>
      <c r="J96" s="33" t="s">
        <v>107</v>
      </c>
      <c r="K96" s="152">
        <v>60.27642276422764</v>
      </c>
      <c r="L96" s="152">
        <v>55.5</v>
      </c>
      <c r="M96" s="152">
        <v>49.268000000000001</v>
      </c>
      <c r="N96" s="152">
        <v>46.155339805825243</v>
      </c>
      <c r="O96" s="153">
        <v>52.097465886939574</v>
      </c>
    </row>
    <row r="97" spans="9:15" x14ac:dyDescent="0.25">
      <c r="I97" s="32" t="s">
        <v>108</v>
      </c>
      <c r="J97" s="33" t="s">
        <v>109</v>
      </c>
      <c r="K97" s="152">
        <v>62.666666666666664</v>
      </c>
      <c r="L97" s="152">
        <v>51.408163265306122</v>
      </c>
      <c r="M97" s="152">
        <v>45.825278810408925</v>
      </c>
      <c r="N97" s="152">
        <v>46.369565217391305</v>
      </c>
      <c r="O97" s="153">
        <v>46.526479750778819</v>
      </c>
    </row>
    <row r="98" spans="9:15" x14ac:dyDescent="0.25">
      <c r="I98" s="32" t="s">
        <v>110</v>
      </c>
      <c r="J98" s="33" t="s">
        <v>111</v>
      </c>
      <c r="K98" s="152">
        <v>53.555555555555557</v>
      </c>
      <c r="L98" s="152"/>
      <c r="M98" s="152">
        <v>58</v>
      </c>
      <c r="N98" s="152">
        <v>61</v>
      </c>
      <c r="O98" s="153">
        <v>55.571428571428569</v>
      </c>
    </row>
    <row r="99" spans="9:15" x14ac:dyDescent="0.25">
      <c r="I99" s="32" t="s">
        <v>112</v>
      </c>
      <c r="J99" s="33" t="s">
        <v>113</v>
      </c>
      <c r="K99" s="152">
        <v>52.666666666666664</v>
      </c>
      <c r="L99" s="152">
        <v>47.2</v>
      </c>
      <c r="M99" s="152">
        <v>39.44318181818182</v>
      </c>
      <c r="N99" s="152">
        <v>41.371428571428574</v>
      </c>
      <c r="O99" s="153">
        <v>41.239726027397261</v>
      </c>
    </row>
    <row r="100" spans="9:15" x14ac:dyDescent="0.25">
      <c r="I100" s="32" t="s">
        <v>114</v>
      </c>
      <c r="J100" s="33" t="s">
        <v>115</v>
      </c>
      <c r="K100" s="152">
        <v>58.210526315789473</v>
      </c>
      <c r="L100" s="152">
        <v>51.578947368421055</v>
      </c>
      <c r="M100" s="152">
        <v>50.695297805642632</v>
      </c>
      <c r="N100" s="152">
        <v>48.573951434878587</v>
      </c>
      <c r="O100" s="153">
        <v>50.382422802850357</v>
      </c>
    </row>
    <row r="101" spans="9:15" x14ac:dyDescent="0.25">
      <c r="I101" s="163" t="s">
        <v>117</v>
      </c>
      <c r="J101" s="164" t="s">
        <v>118</v>
      </c>
      <c r="K101" s="165">
        <v>65.5</v>
      </c>
      <c r="L101" s="165">
        <v>46</v>
      </c>
      <c r="M101" s="165">
        <v>40.1</v>
      </c>
      <c r="N101" s="165">
        <v>47.666666666666664</v>
      </c>
      <c r="O101" s="166">
        <v>45.772727272727273</v>
      </c>
    </row>
    <row r="102" spans="9:15" ht="15.75" thickBot="1" x14ac:dyDescent="0.3">
      <c r="I102" s="330" t="s">
        <v>60</v>
      </c>
      <c r="J102" s="331"/>
      <c r="K102" s="167">
        <v>58.827188940092164</v>
      </c>
      <c r="L102" s="167">
        <v>52.942710009655613</v>
      </c>
      <c r="M102" s="167">
        <v>47.005893762122255</v>
      </c>
      <c r="N102" s="167">
        <v>51.426174091512735</v>
      </c>
      <c r="O102" s="168">
        <v>47.973705784727358</v>
      </c>
    </row>
    <row r="103" spans="9:15" s="171" customFormat="1" x14ac:dyDescent="0.25">
      <c r="I103" s="169"/>
      <c r="J103" s="169"/>
      <c r="K103" s="170"/>
      <c r="L103" s="170"/>
      <c r="M103" s="170"/>
      <c r="N103" s="170"/>
      <c r="O103" s="170"/>
    </row>
    <row r="104" spans="9:15" x14ac:dyDescent="0.25">
      <c r="I104" s="83"/>
      <c r="J104" s="83"/>
      <c r="K104" s="113"/>
      <c r="L104" s="113"/>
      <c r="M104" s="113"/>
      <c r="N104" s="113"/>
      <c r="O104" s="113"/>
    </row>
    <row r="105" spans="9:15" x14ac:dyDescent="0.25">
      <c r="I105" s="83"/>
      <c r="J105" s="83"/>
      <c r="K105" s="113"/>
      <c r="L105" s="113"/>
      <c r="M105" s="113"/>
      <c r="N105" s="113"/>
      <c r="O105" s="113"/>
    </row>
    <row r="106" spans="9:15" x14ac:dyDescent="0.25">
      <c r="I106" s="83"/>
      <c r="J106" s="83"/>
      <c r="K106" s="113"/>
      <c r="L106" s="113"/>
      <c r="M106" s="113"/>
      <c r="N106" s="113"/>
      <c r="O106" s="113"/>
    </row>
    <row r="107" spans="9:15" x14ac:dyDescent="0.25">
      <c r="I107" s="83"/>
      <c r="J107" s="83"/>
      <c r="K107" s="113"/>
      <c r="L107" s="113"/>
      <c r="M107" s="113"/>
      <c r="N107" s="113"/>
      <c r="O107" s="113"/>
    </row>
    <row r="108" spans="9:15" x14ac:dyDescent="0.25">
      <c r="I108" s="83"/>
      <c r="J108" s="83"/>
      <c r="K108" s="113"/>
      <c r="L108" s="113"/>
      <c r="M108" s="113"/>
      <c r="N108" s="113"/>
      <c r="O108" s="113"/>
    </row>
    <row r="109" spans="9:15" x14ac:dyDescent="0.25">
      <c r="I109" s="83"/>
      <c r="J109" s="83"/>
      <c r="K109" s="113"/>
      <c r="L109" s="113"/>
      <c r="M109" s="113"/>
      <c r="N109" s="113"/>
      <c r="O109" s="113"/>
    </row>
    <row r="110" spans="9:15" x14ac:dyDescent="0.25">
      <c r="I110" s="83"/>
      <c r="J110" s="83"/>
      <c r="K110" s="113"/>
      <c r="L110" s="113"/>
      <c r="M110" s="113"/>
      <c r="N110" s="113"/>
      <c r="O110" s="113"/>
    </row>
    <row r="111" spans="9:15" x14ac:dyDescent="0.25">
      <c r="I111" s="83"/>
      <c r="J111" s="83"/>
      <c r="K111" s="113"/>
      <c r="L111" s="113"/>
      <c r="M111" s="113"/>
      <c r="N111" s="113"/>
      <c r="O111" s="113"/>
    </row>
    <row r="112" spans="9:15" x14ac:dyDescent="0.25">
      <c r="I112" s="83"/>
      <c r="J112" s="83"/>
      <c r="K112" s="113"/>
      <c r="L112" s="113"/>
      <c r="M112" s="113"/>
      <c r="N112" s="113"/>
      <c r="O112" s="113"/>
    </row>
    <row r="113" spans="2:15" x14ac:dyDescent="0.25">
      <c r="I113" s="83"/>
      <c r="J113" s="83"/>
      <c r="K113" s="113"/>
      <c r="L113" s="113"/>
      <c r="M113" s="113"/>
      <c r="N113" s="113"/>
      <c r="O113" s="113"/>
    </row>
    <row r="114" spans="2:15" x14ac:dyDescent="0.25">
      <c r="I114" s="83"/>
      <c r="J114" s="83"/>
      <c r="K114" s="113"/>
      <c r="L114" s="113"/>
      <c r="M114" s="113"/>
      <c r="N114" s="113"/>
      <c r="O114" s="113"/>
    </row>
    <row r="115" spans="2:15" x14ac:dyDescent="0.25">
      <c r="I115" s="83"/>
      <c r="J115" s="83"/>
      <c r="K115" s="113"/>
      <c r="L115" s="113"/>
      <c r="M115" s="113"/>
      <c r="N115" s="113"/>
      <c r="O115" s="113"/>
    </row>
    <row r="116" spans="2:15" x14ac:dyDescent="0.25">
      <c r="I116" s="83"/>
      <c r="J116" s="83"/>
      <c r="K116" s="113"/>
      <c r="L116" s="113"/>
      <c r="M116" s="113"/>
      <c r="N116" s="113"/>
      <c r="O116" s="113"/>
    </row>
    <row r="117" spans="2:15" x14ac:dyDescent="0.25">
      <c r="N117" s="113"/>
      <c r="O117" s="113"/>
    </row>
    <row r="118" spans="2:15" x14ac:dyDescent="0.25">
      <c r="B118" s="172"/>
      <c r="N118" s="113"/>
      <c r="O118" s="113"/>
    </row>
    <row r="119" spans="2:15" x14ac:dyDescent="0.25">
      <c r="N119" s="113"/>
      <c r="O119" s="113"/>
    </row>
    <row r="120" spans="2:15" x14ac:dyDescent="0.25">
      <c r="M120" s="113"/>
      <c r="N120" s="113"/>
      <c r="O120" s="113"/>
    </row>
    <row r="121" spans="2:15" x14ac:dyDescent="0.25">
      <c r="M121" s="113"/>
      <c r="N121" s="113"/>
      <c r="O121" s="113"/>
    </row>
    <row r="122" spans="2:15" x14ac:dyDescent="0.25">
      <c r="M122" s="113"/>
      <c r="N122" s="113"/>
      <c r="O122" s="113"/>
    </row>
    <row r="123" spans="2:15" x14ac:dyDescent="0.25">
      <c r="M123" s="113"/>
      <c r="N123" s="113"/>
      <c r="O123" s="113"/>
    </row>
    <row r="124" spans="2:15" x14ac:dyDescent="0.25">
      <c r="M124" s="113"/>
      <c r="N124" s="113"/>
      <c r="O124" s="113"/>
    </row>
    <row r="125" spans="2:15" x14ac:dyDescent="0.25">
      <c r="M125" s="113"/>
      <c r="N125" s="113"/>
      <c r="O125" s="113"/>
    </row>
    <row r="126" spans="2:15" x14ac:dyDescent="0.25">
      <c r="N126" s="113"/>
      <c r="O126" s="113"/>
    </row>
    <row r="127" spans="2:15" x14ac:dyDescent="0.25">
      <c r="N127" s="113"/>
      <c r="O127" s="113"/>
    </row>
    <row r="128" spans="2:15" x14ac:dyDescent="0.25">
      <c r="N128" s="113"/>
      <c r="O128" s="113"/>
    </row>
    <row r="129" spans="1:15" x14ac:dyDescent="0.25">
      <c r="N129" s="113"/>
      <c r="O129" s="113"/>
    </row>
    <row r="130" spans="1:15" x14ac:dyDescent="0.25">
      <c r="N130" s="113"/>
      <c r="O130" s="113"/>
    </row>
    <row r="131" spans="1:15" x14ac:dyDescent="0.25">
      <c r="H131" s="9" t="s">
        <v>144</v>
      </c>
      <c r="N131" s="113"/>
      <c r="O131" s="113"/>
    </row>
    <row r="132" spans="1:15" x14ac:dyDescent="0.25">
      <c r="N132" s="113"/>
      <c r="O132" s="113"/>
    </row>
    <row r="133" spans="1:15" x14ac:dyDescent="0.25">
      <c r="N133" s="113"/>
      <c r="O133" s="113"/>
    </row>
    <row r="134" spans="1:15" x14ac:dyDescent="0.25">
      <c r="N134" s="113"/>
      <c r="O134" s="113"/>
    </row>
    <row r="135" spans="1:15" x14ac:dyDescent="0.25">
      <c r="N135" s="113"/>
      <c r="O135" s="113"/>
    </row>
    <row r="136" spans="1:15" x14ac:dyDescent="0.25">
      <c r="N136" s="113"/>
      <c r="O136" s="113"/>
    </row>
    <row r="137" spans="1:15" x14ac:dyDescent="0.25">
      <c r="I137" s="83"/>
      <c r="J137" s="83"/>
      <c r="K137" s="113"/>
      <c r="L137" s="113"/>
      <c r="M137" s="113"/>
      <c r="N137" s="113"/>
      <c r="O137" s="113"/>
    </row>
    <row r="138" spans="1:15" x14ac:dyDescent="0.25">
      <c r="I138" s="83"/>
      <c r="J138" s="83"/>
      <c r="K138" s="113"/>
      <c r="L138" s="113"/>
      <c r="M138" s="113"/>
      <c r="N138" s="113"/>
      <c r="O138" s="113"/>
    </row>
    <row r="139" spans="1:15" x14ac:dyDescent="0.25">
      <c r="I139" s="83"/>
      <c r="J139" s="83"/>
      <c r="K139" s="113"/>
      <c r="L139" s="113"/>
      <c r="M139" s="113"/>
      <c r="N139" s="113"/>
      <c r="O139" s="113"/>
    </row>
    <row r="140" spans="1:15" x14ac:dyDescent="0.25">
      <c r="A140" s="173"/>
      <c r="B140" s="173"/>
      <c r="C140" s="173"/>
      <c r="G140" s="174" t="s">
        <v>145</v>
      </c>
      <c r="H140" s="174" t="s">
        <v>146</v>
      </c>
      <c r="I140" s="83"/>
      <c r="J140" s="83"/>
      <c r="K140" s="113"/>
      <c r="L140" s="113"/>
      <c r="M140" s="113"/>
      <c r="N140" s="113"/>
      <c r="O140" s="113"/>
    </row>
    <row r="141" spans="1:15" x14ac:dyDescent="0.25">
      <c r="A141" s="173"/>
      <c r="B141" s="173"/>
      <c r="C141" s="173"/>
      <c r="G141" s="174"/>
      <c r="H141" s="174"/>
      <c r="I141" s="83"/>
      <c r="J141" s="83"/>
      <c r="K141" s="113"/>
      <c r="L141" s="113"/>
      <c r="M141" s="113"/>
      <c r="N141" s="113"/>
      <c r="O141" s="113"/>
    </row>
    <row r="142" spans="1:15" x14ac:dyDescent="0.25">
      <c r="A142" s="173"/>
      <c r="B142" s="173"/>
      <c r="C142" s="173"/>
      <c r="G142" s="174"/>
      <c r="H142" s="174"/>
      <c r="I142" s="83"/>
      <c r="J142" s="83"/>
      <c r="K142" s="113"/>
      <c r="L142" s="113"/>
      <c r="M142" s="113"/>
      <c r="N142" s="113"/>
      <c r="O142" s="113"/>
    </row>
    <row r="143" spans="1:15" x14ac:dyDescent="0.25">
      <c r="A143" s="173"/>
      <c r="B143" s="173"/>
      <c r="C143" s="173"/>
      <c r="G143" s="174"/>
      <c r="H143" s="174"/>
      <c r="I143" s="83"/>
      <c r="J143" s="83"/>
      <c r="K143" s="113"/>
      <c r="L143" s="113"/>
      <c r="M143" s="113"/>
      <c r="N143" s="113"/>
      <c r="O143" s="113"/>
    </row>
    <row r="144" spans="1:15" x14ac:dyDescent="0.25">
      <c r="A144" s="173"/>
      <c r="B144" s="173"/>
      <c r="C144" s="173"/>
      <c r="D144" s="175"/>
      <c r="E144" s="176"/>
      <c r="F144" s="175"/>
      <c r="G144" s="174"/>
      <c r="H144" s="174"/>
      <c r="I144" s="83"/>
      <c r="J144" s="83"/>
      <c r="K144" s="113"/>
      <c r="L144" s="113"/>
      <c r="M144" s="113"/>
      <c r="N144" s="113"/>
      <c r="O144" s="113"/>
    </row>
    <row r="145" spans="1:17" ht="15.75" thickBot="1" x14ac:dyDescent="0.3">
      <c r="A145" s="332" t="s">
        <v>147</v>
      </c>
      <c r="B145" s="332"/>
      <c r="C145" s="332"/>
      <c r="D145" s="332"/>
      <c r="E145" s="332"/>
      <c r="F145" s="332"/>
      <c r="G145" s="174"/>
      <c r="H145" s="174"/>
      <c r="I145" s="83"/>
      <c r="J145" s="333" t="s">
        <v>148</v>
      </c>
      <c r="K145" s="333"/>
      <c r="L145" s="333"/>
      <c r="M145" s="333"/>
      <c r="N145" s="333"/>
      <c r="O145" s="333"/>
    </row>
    <row r="146" spans="1:17" ht="30.75" thickBot="1" x14ac:dyDescent="0.3">
      <c r="A146" s="334" t="s">
        <v>44</v>
      </c>
      <c r="B146" s="335"/>
      <c r="C146" s="177" t="s">
        <v>65</v>
      </c>
      <c r="D146" s="177" t="s">
        <v>66</v>
      </c>
      <c r="E146" s="178" t="s">
        <v>67</v>
      </c>
      <c r="F146" s="178" t="s">
        <v>149</v>
      </c>
      <c r="G146" s="174"/>
      <c r="H146" s="174"/>
      <c r="I146" s="83"/>
      <c r="J146" s="336" t="s">
        <v>44</v>
      </c>
      <c r="K146" s="337"/>
      <c r="L146" s="179" t="s">
        <v>92</v>
      </c>
      <c r="M146" s="179" t="s">
        <v>93</v>
      </c>
      <c r="N146" s="180" t="s">
        <v>67</v>
      </c>
      <c r="O146" s="180" t="s">
        <v>149</v>
      </c>
      <c r="P146" s="181"/>
      <c r="Q146" s="182"/>
    </row>
    <row r="147" spans="1:17" x14ac:dyDescent="0.25">
      <c r="A147" s="183" t="str">
        <f t="shared" ref="A147:A176" si="14">CONCATENATE(I72,"-",J72)</f>
        <v>1111-MPCE</v>
      </c>
      <c r="B147" s="184"/>
      <c r="C147" s="185">
        <v>850</v>
      </c>
      <c r="D147" s="185">
        <f t="shared" ref="D147:D176" si="15">O4</f>
        <v>739</v>
      </c>
      <c r="E147" s="186">
        <f>D147-C147</f>
        <v>-111</v>
      </c>
      <c r="F147" s="187">
        <f>E147/C147</f>
        <v>-0.13058823529411764</v>
      </c>
      <c r="G147" s="174"/>
      <c r="H147" s="174"/>
      <c r="I147" s="83"/>
      <c r="J147" s="85" t="str">
        <f t="shared" ref="J147:J176" si="16">CONCATENATE(I72,"-",J72)</f>
        <v>1111-MPCE</v>
      </c>
      <c r="K147" s="188"/>
      <c r="L147" s="189">
        <v>39128950</v>
      </c>
      <c r="M147" s="189">
        <f t="shared" ref="M147:M176" si="17">O38</f>
        <v>33922150</v>
      </c>
      <c r="N147" s="189">
        <f t="shared" ref="N147:N176" si="18">M147-L147</f>
        <v>-5206800</v>
      </c>
      <c r="O147" s="190">
        <f t="shared" ref="O147:O177" si="19">N147/L147</f>
        <v>-0.13306771584721799</v>
      </c>
      <c r="P147" s="60"/>
    </row>
    <row r="148" spans="1:17" x14ac:dyDescent="0.25">
      <c r="A148" s="191" t="str">
        <f t="shared" si="14"/>
        <v>1112-MEF</v>
      </c>
      <c r="B148" s="192"/>
      <c r="C148" s="193">
        <v>4631</v>
      </c>
      <c r="D148" s="193">
        <f t="shared" si="15"/>
        <v>4383</v>
      </c>
      <c r="E148" s="194">
        <f t="shared" ref="E148:E176" si="20">D148-C148</f>
        <v>-248</v>
      </c>
      <c r="F148" s="195">
        <f t="shared" ref="F148:F176" si="21">E148/C148</f>
        <v>-5.355214856402505E-2</v>
      </c>
      <c r="G148" s="174"/>
      <c r="H148" s="174"/>
      <c r="I148" s="83"/>
      <c r="J148" s="90" t="str">
        <f t="shared" si="16"/>
        <v>1112-MEF</v>
      </c>
      <c r="K148" s="196"/>
      <c r="L148" s="197">
        <v>214207850</v>
      </c>
      <c r="M148" s="197">
        <f t="shared" si="17"/>
        <v>204917556.67000002</v>
      </c>
      <c r="N148" s="197">
        <f t="shared" si="18"/>
        <v>-9290293.3299999833</v>
      </c>
      <c r="O148" s="198">
        <f t="shared" si="19"/>
        <v>-4.3370461586725154E-2</v>
      </c>
    </row>
    <row r="149" spans="1:17" x14ac:dyDescent="0.25">
      <c r="A149" s="191" t="str">
        <f t="shared" si="14"/>
        <v>1113-MARNDR</v>
      </c>
      <c r="B149" s="192"/>
      <c r="C149" s="193">
        <v>1159</v>
      </c>
      <c r="D149" s="193">
        <f t="shared" si="15"/>
        <v>1136</v>
      </c>
      <c r="E149" s="194">
        <f>D149-C149</f>
        <v>-23</v>
      </c>
      <c r="F149" s="195">
        <f t="shared" si="21"/>
        <v>-1.9844693701466781E-2</v>
      </c>
      <c r="G149" s="174"/>
      <c r="H149" s="174"/>
      <c r="I149" s="83"/>
      <c r="J149" s="90" t="str">
        <f t="shared" si="16"/>
        <v>1113-MARNDR</v>
      </c>
      <c r="K149" s="196"/>
      <c r="L149" s="197">
        <v>50708250</v>
      </c>
      <c r="M149" s="197">
        <f t="shared" si="17"/>
        <v>49775100</v>
      </c>
      <c r="N149" s="197">
        <f t="shared" si="18"/>
        <v>-933150</v>
      </c>
      <c r="O149" s="198">
        <f t="shared" si="19"/>
        <v>-1.8402330981644999E-2</v>
      </c>
    </row>
    <row r="150" spans="1:17" x14ac:dyDescent="0.25">
      <c r="A150" s="191" t="str">
        <f t="shared" si="14"/>
        <v>1114-MTPTC</v>
      </c>
      <c r="B150" s="192"/>
      <c r="C150" s="193">
        <v>1202</v>
      </c>
      <c r="D150" s="193">
        <f t="shared" si="15"/>
        <v>1115</v>
      </c>
      <c r="E150" s="194">
        <f t="shared" si="20"/>
        <v>-87</v>
      </c>
      <c r="F150" s="195">
        <f t="shared" si="21"/>
        <v>-7.2379367720465895E-2</v>
      </c>
      <c r="G150" s="174"/>
      <c r="H150" s="174"/>
      <c r="I150" s="83"/>
      <c r="J150" s="90" t="str">
        <f t="shared" si="16"/>
        <v>1114-MTPTC</v>
      </c>
      <c r="K150" s="196"/>
      <c r="L150" s="197">
        <v>43819700</v>
      </c>
      <c r="M150" s="197">
        <f t="shared" si="17"/>
        <v>40575900</v>
      </c>
      <c r="N150" s="197">
        <f t="shared" si="18"/>
        <v>-3243800</v>
      </c>
      <c r="O150" s="198">
        <f t="shared" si="19"/>
        <v>-7.4026065901866056E-2</v>
      </c>
    </row>
    <row r="151" spans="1:17" x14ac:dyDescent="0.25">
      <c r="A151" s="191" t="str">
        <f t="shared" si="14"/>
        <v>1115-MCI</v>
      </c>
      <c r="B151" s="192"/>
      <c r="C151" s="193">
        <v>709</v>
      </c>
      <c r="D151" s="193">
        <f t="shared" si="15"/>
        <v>658</v>
      </c>
      <c r="E151" s="194">
        <f t="shared" si="20"/>
        <v>-51</v>
      </c>
      <c r="F151" s="195">
        <f t="shared" si="21"/>
        <v>-7.1932299012693934E-2</v>
      </c>
      <c r="G151" s="174"/>
      <c r="H151" s="174"/>
      <c r="I151" s="83"/>
      <c r="J151" s="90" t="str">
        <f t="shared" si="16"/>
        <v>1115-MCI</v>
      </c>
      <c r="K151" s="196"/>
      <c r="L151" s="197">
        <v>34078450</v>
      </c>
      <c r="M151" s="197">
        <f t="shared" si="17"/>
        <v>31549550</v>
      </c>
      <c r="N151" s="197">
        <f t="shared" si="18"/>
        <v>-2528900</v>
      </c>
      <c r="O151" s="198">
        <f t="shared" si="19"/>
        <v>-7.4208187285513275E-2</v>
      </c>
    </row>
    <row r="152" spans="1:17" x14ac:dyDescent="0.25">
      <c r="A152" s="191" t="str">
        <f t="shared" si="14"/>
        <v>1116-MDE</v>
      </c>
      <c r="B152" s="192"/>
      <c r="C152" s="193">
        <v>1002</v>
      </c>
      <c r="D152" s="193">
        <f t="shared" si="15"/>
        <v>1027</v>
      </c>
      <c r="E152" s="194">
        <f t="shared" si="20"/>
        <v>25</v>
      </c>
      <c r="F152" s="195">
        <f t="shared" si="21"/>
        <v>2.4950099800399202E-2</v>
      </c>
      <c r="G152" s="174"/>
      <c r="H152" s="174"/>
      <c r="I152" s="83"/>
      <c r="J152" s="90" t="str">
        <f t="shared" si="16"/>
        <v>1116-MDE</v>
      </c>
      <c r="K152" s="196"/>
      <c r="L152" s="197">
        <v>39666250</v>
      </c>
      <c r="M152" s="197">
        <f t="shared" si="17"/>
        <v>42457050</v>
      </c>
      <c r="N152" s="197">
        <f t="shared" si="18"/>
        <v>2790800</v>
      </c>
      <c r="O152" s="198">
        <f t="shared" si="19"/>
        <v>7.0357041565562661E-2</v>
      </c>
    </row>
    <row r="153" spans="1:17" x14ac:dyDescent="0.25">
      <c r="A153" s="191" t="str">
        <f t="shared" si="14"/>
        <v>1117-M. TOUR.</v>
      </c>
      <c r="B153" s="192"/>
      <c r="C153" s="193">
        <v>149</v>
      </c>
      <c r="D153" s="193">
        <f t="shared" si="15"/>
        <v>146</v>
      </c>
      <c r="E153" s="194">
        <f t="shared" si="20"/>
        <v>-3</v>
      </c>
      <c r="F153" s="195">
        <f t="shared" si="21"/>
        <v>-2.0134228187919462E-2</v>
      </c>
      <c r="G153" s="174"/>
      <c r="H153" s="174"/>
      <c r="I153" s="83"/>
      <c r="J153" s="90" t="str">
        <f t="shared" si="16"/>
        <v>1117-M. TOUR.</v>
      </c>
      <c r="K153" s="196"/>
      <c r="L153" s="197">
        <v>6875350</v>
      </c>
      <c r="M153" s="197">
        <f t="shared" si="17"/>
        <v>6505275</v>
      </c>
      <c r="N153" s="197">
        <f t="shared" si="18"/>
        <v>-370075</v>
      </c>
      <c r="O153" s="198">
        <f t="shared" si="19"/>
        <v>-5.3826350658511928E-2</v>
      </c>
    </row>
    <row r="154" spans="1:17" x14ac:dyDescent="0.25">
      <c r="A154" s="191" t="str">
        <f t="shared" si="14"/>
        <v>1211-MJSP</v>
      </c>
      <c r="B154" s="192"/>
      <c r="C154" s="193">
        <v>18487</v>
      </c>
      <c r="D154" s="193">
        <f t="shared" si="15"/>
        <v>18319</v>
      </c>
      <c r="E154" s="194">
        <f t="shared" si="20"/>
        <v>-168</v>
      </c>
      <c r="F154" s="195">
        <f t="shared" si="21"/>
        <v>-9.0874668686103752E-3</v>
      </c>
      <c r="G154" s="174"/>
      <c r="H154" s="174"/>
      <c r="I154" s="83"/>
      <c r="J154" s="90" t="str">
        <f t="shared" si="16"/>
        <v>1211-MJSP</v>
      </c>
      <c r="K154" s="196"/>
      <c r="L154" s="197">
        <v>793147800</v>
      </c>
      <c r="M154" s="197">
        <f t="shared" si="17"/>
        <v>777998300</v>
      </c>
      <c r="N154" s="197">
        <f t="shared" si="18"/>
        <v>-15149500</v>
      </c>
      <c r="O154" s="198">
        <f t="shared" si="19"/>
        <v>-1.9100475346461279E-2</v>
      </c>
    </row>
    <row r="155" spans="1:17" x14ac:dyDescent="0.25">
      <c r="A155" s="191" t="str">
        <f t="shared" si="14"/>
        <v>1212-MHAVE</v>
      </c>
      <c r="B155" s="192"/>
      <c r="C155" s="193">
        <v>72</v>
      </c>
      <c r="D155" s="193">
        <f t="shared" si="15"/>
        <v>53</v>
      </c>
      <c r="E155" s="194">
        <f t="shared" si="20"/>
        <v>-19</v>
      </c>
      <c r="F155" s="195">
        <f t="shared" si="21"/>
        <v>-0.2638888888888889</v>
      </c>
      <c r="G155" s="174"/>
      <c r="H155" s="174"/>
      <c r="I155" s="83"/>
      <c r="J155" s="90" t="str">
        <f t="shared" si="16"/>
        <v>1212-MHAVE</v>
      </c>
      <c r="K155" s="196"/>
      <c r="L155" s="197">
        <v>3355216.67</v>
      </c>
      <c r="M155" s="197">
        <f t="shared" si="17"/>
        <v>2389400</v>
      </c>
      <c r="N155" s="197">
        <f t="shared" si="18"/>
        <v>-965816.66999999993</v>
      </c>
      <c r="O155" s="198">
        <f t="shared" si="19"/>
        <v>-0.28785523111984296</v>
      </c>
    </row>
    <row r="156" spans="1:17" x14ac:dyDescent="0.25">
      <c r="A156" s="191" t="str">
        <f t="shared" si="14"/>
        <v>1213-MAE</v>
      </c>
      <c r="B156" s="192"/>
      <c r="C156" s="193">
        <v>521</v>
      </c>
      <c r="D156" s="193">
        <f t="shared" si="15"/>
        <v>712</v>
      </c>
      <c r="E156" s="194">
        <f t="shared" si="20"/>
        <v>191</v>
      </c>
      <c r="F156" s="195">
        <f t="shared" si="21"/>
        <v>0.36660268714011518</v>
      </c>
      <c r="G156" s="174"/>
      <c r="H156" s="174"/>
      <c r="I156" s="83"/>
      <c r="J156" s="90" t="str">
        <f t="shared" si="16"/>
        <v>1213-MAE</v>
      </c>
      <c r="K156" s="196"/>
      <c r="L156" s="197">
        <v>28392550</v>
      </c>
      <c r="M156" s="197">
        <f t="shared" si="17"/>
        <v>37519300</v>
      </c>
      <c r="N156" s="197">
        <f t="shared" si="18"/>
        <v>9126750</v>
      </c>
      <c r="O156" s="198">
        <f t="shared" si="19"/>
        <v>0.32144876032621233</v>
      </c>
    </row>
    <row r="157" spans="1:17" x14ac:dyDescent="0.25">
      <c r="A157" s="191" t="str">
        <f t="shared" si="14"/>
        <v>1214-PRESIDENCE</v>
      </c>
      <c r="B157" s="192"/>
      <c r="C157" s="193">
        <v>103</v>
      </c>
      <c r="D157" s="193">
        <f t="shared" si="15"/>
        <v>104</v>
      </c>
      <c r="E157" s="194">
        <f t="shared" si="20"/>
        <v>1</v>
      </c>
      <c r="F157" s="195">
        <f t="shared" si="21"/>
        <v>9.7087378640776691E-3</v>
      </c>
      <c r="G157" s="174"/>
      <c r="H157" s="174"/>
      <c r="I157" s="83"/>
      <c r="J157" s="90" t="str">
        <f t="shared" si="16"/>
        <v>1214-PRESIDENCE</v>
      </c>
      <c r="K157" s="196"/>
      <c r="L157" s="197">
        <v>5788300</v>
      </c>
      <c r="M157" s="197">
        <f t="shared" si="17"/>
        <v>6086600</v>
      </c>
      <c r="N157" s="197">
        <f t="shared" si="18"/>
        <v>298300</v>
      </c>
      <c r="O157" s="198">
        <f t="shared" si="19"/>
        <v>5.1534993003127E-2</v>
      </c>
    </row>
    <row r="158" spans="1:17" x14ac:dyDescent="0.25">
      <c r="A158" s="191" t="str">
        <f t="shared" si="14"/>
        <v>1215-PRIMATURE</v>
      </c>
      <c r="B158" s="192"/>
      <c r="C158" s="193">
        <v>751</v>
      </c>
      <c r="D158" s="193">
        <f t="shared" si="15"/>
        <v>721</v>
      </c>
      <c r="E158" s="194">
        <f t="shared" si="20"/>
        <v>-30</v>
      </c>
      <c r="F158" s="195">
        <f t="shared" si="21"/>
        <v>-3.9946737683089213E-2</v>
      </c>
      <c r="G158" s="174"/>
      <c r="H158" s="174"/>
      <c r="I158" s="83"/>
      <c r="J158" s="90" t="str">
        <f t="shared" si="16"/>
        <v>1215-PRIMATURE</v>
      </c>
      <c r="K158" s="196"/>
      <c r="L158" s="197">
        <v>36811199</v>
      </c>
      <c r="M158" s="197">
        <f t="shared" si="17"/>
        <v>35637899.5</v>
      </c>
      <c r="N158" s="197">
        <f t="shared" si="18"/>
        <v>-1173299.5</v>
      </c>
      <c r="O158" s="198">
        <f t="shared" si="19"/>
        <v>-3.1873438841261321E-2</v>
      </c>
    </row>
    <row r="159" spans="1:17" x14ac:dyDescent="0.25">
      <c r="A159" s="191" t="str">
        <f t="shared" si="14"/>
        <v>1216-MICT</v>
      </c>
      <c r="B159" s="192"/>
      <c r="C159" s="193">
        <v>2385</v>
      </c>
      <c r="D159" s="193">
        <f t="shared" si="15"/>
        <v>2491</v>
      </c>
      <c r="E159" s="194">
        <f t="shared" si="20"/>
        <v>106</v>
      </c>
      <c r="F159" s="195">
        <f t="shared" si="21"/>
        <v>4.4444444444444446E-2</v>
      </c>
      <c r="G159" s="174"/>
      <c r="H159" s="174"/>
      <c r="I159" s="83"/>
      <c r="J159" s="90" t="str">
        <f t="shared" si="16"/>
        <v>1216-MICT</v>
      </c>
      <c r="K159" s="196"/>
      <c r="L159" s="197">
        <v>128492600</v>
      </c>
      <c r="M159" s="197">
        <f t="shared" si="17"/>
        <v>134834100</v>
      </c>
      <c r="N159" s="197">
        <f t="shared" si="18"/>
        <v>6341500</v>
      </c>
      <c r="O159" s="198">
        <f t="shared" si="19"/>
        <v>4.9353036672929028E-2</v>
      </c>
    </row>
    <row r="160" spans="1:17" x14ac:dyDescent="0.25">
      <c r="A160" s="191" t="str">
        <f t="shared" si="14"/>
        <v>1217-DEFENSE</v>
      </c>
      <c r="B160" s="192"/>
      <c r="C160" s="193">
        <v>1091</v>
      </c>
      <c r="D160" s="193">
        <f t="shared" si="15"/>
        <v>1043</v>
      </c>
      <c r="E160" s="194">
        <f t="shared" si="20"/>
        <v>-48</v>
      </c>
      <c r="F160" s="195">
        <f t="shared" si="21"/>
        <v>-4.3996333638863426E-2</v>
      </c>
      <c r="G160" s="174"/>
      <c r="H160" s="174"/>
      <c r="I160" s="83"/>
      <c r="J160" s="90" t="str">
        <f t="shared" si="16"/>
        <v>1217-DEFENSE</v>
      </c>
      <c r="K160" s="196"/>
      <c r="L160" s="197">
        <v>43298799.5</v>
      </c>
      <c r="M160" s="197">
        <f t="shared" si="17"/>
        <v>42413199.5</v>
      </c>
      <c r="N160" s="197">
        <f t="shared" si="18"/>
        <v>-885600</v>
      </c>
      <c r="O160" s="198">
        <f t="shared" si="19"/>
        <v>-2.0453222958294721E-2</v>
      </c>
    </row>
    <row r="161" spans="1:15" x14ac:dyDescent="0.25">
      <c r="A161" s="191" t="str">
        <f t="shared" si="14"/>
        <v>1311-MENFP</v>
      </c>
      <c r="B161" s="192"/>
      <c r="C161" s="193">
        <v>47015</v>
      </c>
      <c r="D161" s="193">
        <f t="shared" si="15"/>
        <v>45120</v>
      </c>
      <c r="E161" s="194">
        <f t="shared" si="20"/>
        <v>-1895</v>
      </c>
      <c r="F161" s="195">
        <f t="shared" si="21"/>
        <v>-4.0306285228118688E-2</v>
      </c>
      <c r="G161" s="174"/>
      <c r="H161" s="174"/>
      <c r="I161" s="83"/>
      <c r="J161" s="90" t="str">
        <f t="shared" si="16"/>
        <v>1311-MENFP</v>
      </c>
      <c r="K161" s="196"/>
      <c r="L161" s="197">
        <v>1422614650</v>
      </c>
      <c r="M161" s="197">
        <f t="shared" si="17"/>
        <v>1365448150</v>
      </c>
      <c r="N161" s="197">
        <f t="shared" si="18"/>
        <v>-57166500</v>
      </c>
      <c r="O161" s="198">
        <f t="shared" si="19"/>
        <v>-4.0184107481249405E-2</v>
      </c>
    </row>
    <row r="162" spans="1:15" x14ac:dyDescent="0.25">
      <c r="A162" s="191" t="str">
        <f t="shared" si="14"/>
        <v>1312-MAST</v>
      </c>
      <c r="B162" s="192"/>
      <c r="C162" s="193">
        <v>1948</v>
      </c>
      <c r="D162" s="193">
        <f t="shared" si="15"/>
        <v>1737</v>
      </c>
      <c r="E162" s="194">
        <f t="shared" si="20"/>
        <v>-211</v>
      </c>
      <c r="F162" s="195">
        <f t="shared" si="21"/>
        <v>-0.10831622176591375</v>
      </c>
      <c r="G162" s="174"/>
      <c r="H162" s="174"/>
      <c r="I162" s="83"/>
      <c r="J162" s="90" t="str">
        <f t="shared" si="16"/>
        <v>1312-MAST</v>
      </c>
      <c r="K162" s="196"/>
      <c r="L162" s="197">
        <v>78466050</v>
      </c>
      <c r="M162" s="197">
        <f t="shared" si="17"/>
        <v>70092550</v>
      </c>
      <c r="N162" s="197">
        <f t="shared" si="18"/>
        <v>-8373500</v>
      </c>
      <c r="O162" s="198">
        <f t="shared" si="19"/>
        <v>-0.10671494232218902</v>
      </c>
    </row>
    <row r="163" spans="1:15" x14ac:dyDescent="0.25">
      <c r="A163" s="191" t="str">
        <f t="shared" si="14"/>
        <v>1313-MSPP</v>
      </c>
      <c r="B163" s="192"/>
      <c r="C163" s="193">
        <v>11004</v>
      </c>
      <c r="D163" s="193">
        <f t="shared" si="15"/>
        <v>10462</v>
      </c>
      <c r="E163" s="194">
        <f t="shared" si="20"/>
        <v>-542</v>
      </c>
      <c r="F163" s="195">
        <f t="shared" si="21"/>
        <v>-4.9254816430388947E-2</v>
      </c>
      <c r="G163" s="174"/>
      <c r="H163" s="174"/>
      <c r="I163" s="83"/>
      <c r="J163" s="90" t="str">
        <f t="shared" si="16"/>
        <v>1313-MSPP</v>
      </c>
      <c r="K163" s="196"/>
      <c r="L163" s="197">
        <v>368524931</v>
      </c>
      <c r="M163" s="197">
        <f t="shared" si="17"/>
        <v>350465475</v>
      </c>
      <c r="N163" s="197">
        <f t="shared" si="18"/>
        <v>-18059456</v>
      </c>
      <c r="O163" s="198">
        <f t="shared" si="19"/>
        <v>-4.9004706278609957E-2</v>
      </c>
    </row>
    <row r="164" spans="1:15" x14ac:dyDescent="0.25">
      <c r="A164" s="191" t="str">
        <f t="shared" si="14"/>
        <v>1314-MCFDF</v>
      </c>
      <c r="B164" s="192"/>
      <c r="C164" s="193">
        <v>259</v>
      </c>
      <c r="D164" s="193">
        <f t="shared" si="15"/>
        <v>223</v>
      </c>
      <c r="E164" s="194">
        <f t="shared" si="20"/>
        <v>-36</v>
      </c>
      <c r="F164" s="195">
        <f t="shared" si="21"/>
        <v>-0.138996138996139</v>
      </c>
      <c r="G164" s="174"/>
      <c r="H164" s="174"/>
      <c r="I164" s="83"/>
      <c r="J164" s="90" t="str">
        <f t="shared" si="16"/>
        <v>1314-MCFDF</v>
      </c>
      <c r="K164" s="196"/>
      <c r="L164" s="197">
        <v>11448900</v>
      </c>
      <c r="M164" s="197">
        <f t="shared" si="17"/>
        <v>9599650</v>
      </c>
      <c r="N164" s="197">
        <f t="shared" si="18"/>
        <v>-1849250</v>
      </c>
      <c r="O164" s="198">
        <f t="shared" si="19"/>
        <v>-0.16152206762221699</v>
      </c>
    </row>
    <row r="165" spans="1:15" x14ac:dyDescent="0.25">
      <c r="A165" s="191" t="str">
        <f t="shared" si="14"/>
        <v>1315-MJSAC</v>
      </c>
      <c r="B165" s="192"/>
      <c r="C165" s="193">
        <v>690</v>
      </c>
      <c r="D165" s="193">
        <f t="shared" si="15"/>
        <v>658</v>
      </c>
      <c r="E165" s="194">
        <f t="shared" si="20"/>
        <v>-32</v>
      </c>
      <c r="F165" s="195">
        <f t="shared" si="21"/>
        <v>-4.6376811594202899E-2</v>
      </c>
      <c r="G165" s="174"/>
      <c r="H165" s="174"/>
      <c r="I165" s="83"/>
      <c r="J165" s="90" t="str">
        <f t="shared" si="16"/>
        <v>1315-MJSAC</v>
      </c>
      <c r="K165" s="196"/>
      <c r="L165" s="197">
        <v>29068100</v>
      </c>
      <c r="M165" s="197">
        <f t="shared" si="17"/>
        <v>28614400</v>
      </c>
      <c r="N165" s="197">
        <f t="shared" si="18"/>
        <v>-453700</v>
      </c>
      <c r="O165" s="198">
        <f t="shared" si="19"/>
        <v>-1.5608175284934344E-2</v>
      </c>
    </row>
    <row r="166" spans="1:15" x14ac:dyDescent="0.25">
      <c r="A166" s="191" t="str">
        <f t="shared" si="14"/>
        <v>1411-M. CULTES</v>
      </c>
      <c r="B166" s="192"/>
      <c r="C166" s="193">
        <v>133</v>
      </c>
      <c r="D166" s="193">
        <f t="shared" si="15"/>
        <v>129</v>
      </c>
      <c r="E166" s="194">
        <f t="shared" si="20"/>
        <v>-4</v>
      </c>
      <c r="F166" s="195">
        <f t="shared" si="21"/>
        <v>-3.007518796992481E-2</v>
      </c>
      <c r="G166" s="174"/>
      <c r="H166" s="174"/>
      <c r="I166" s="83"/>
      <c r="J166" s="90" t="str">
        <f t="shared" si="16"/>
        <v>1411-M. CULTES</v>
      </c>
      <c r="K166" s="196"/>
      <c r="L166" s="197">
        <v>5662150</v>
      </c>
      <c r="M166" s="197">
        <f t="shared" si="17"/>
        <v>5785500</v>
      </c>
      <c r="N166" s="197">
        <f t="shared" si="18"/>
        <v>123350</v>
      </c>
      <c r="O166" s="198">
        <f t="shared" si="19"/>
        <v>2.1785010994057028E-2</v>
      </c>
    </row>
    <row r="167" spans="1:15" x14ac:dyDescent="0.25">
      <c r="A167" s="191" t="str">
        <f t="shared" si="14"/>
        <v>1412-M. CULTURE</v>
      </c>
      <c r="B167" s="192"/>
      <c r="C167" s="193">
        <v>1018</v>
      </c>
      <c r="D167" s="193">
        <f t="shared" si="15"/>
        <v>944</v>
      </c>
      <c r="E167" s="194">
        <f t="shared" si="20"/>
        <v>-74</v>
      </c>
      <c r="F167" s="195">
        <f t="shared" si="21"/>
        <v>-7.269155206286837E-2</v>
      </c>
      <c r="G167" s="174"/>
      <c r="H167" s="174"/>
      <c r="I167" s="83"/>
      <c r="J167" s="90" t="str">
        <f t="shared" si="16"/>
        <v>1412-M. CULTURE</v>
      </c>
      <c r="K167" s="196"/>
      <c r="L167" s="197">
        <v>42206900</v>
      </c>
      <c r="M167" s="197">
        <f t="shared" si="17"/>
        <v>39245900</v>
      </c>
      <c r="N167" s="197">
        <f t="shared" si="18"/>
        <v>-2961000</v>
      </c>
      <c r="O167" s="198">
        <f t="shared" si="19"/>
        <v>-7.015440603313676E-2</v>
      </c>
    </row>
    <row r="168" spans="1:15" x14ac:dyDescent="0.25">
      <c r="A168" s="191" t="str">
        <f t="shared" si="14"/>
        <v>1413-M. COMM.</v>
      </c>
      <c r="B168" s="192"/>
      <c r="C168" s="193">
        <v>416</v>
      </c>
      <c r="D168" s="193">
        <f t="shared" si="15"/>
        <v>377</v>
      </c>
      <c r="E168" s="194">
        <f t="shared" si="20"/>
        <v>-39</v>
      </c>
      <c r="F168" s="195">
        <f t="shared" si="21"/>
        <v>-9.375E-2</v>
      </c>
      <c r="G168" s="174"/>
      <c r="H168" s="174"/>
      <c r="I168" s="83"/>
      <c r="J168" s="90" t="str">
        <f t="shared" si="16"/>
        <v>1413-M. COMM.</v>
      </c>
      <c r="K168" s="196"/>
      <c r="L168" s="197">
        <v>17035800</v>
      </c>
      <c r="M168" s="197">
        <f t="shared" si="17"/>
        <v>15241000</v>
      </c>
      <c r="N168" s="197">
        <f t="shared" si="18"/>
        <v>-1794800</v>
      </c>
      <c r="O168" s="198">
        <f t="shared" si="19"/>
        <v>-0.10535460618227498</v>
      </c>
    </row>
    <row r="169" spans="1:15" x14ac:dyDescent="0.25">
      <c r="A169" s="191" t="str">
        <f t="shared" si="14"/>
        <v>2211-SENAT</v>
      </c>
      <c r="B169" s="192"/>
      <c r="C169" s="193">
        <v>1525</v>
      </c>
      <c r="D169" s="193">
        <f t="shared" si="15"/>
        <v>1416</v>
      </c>
      <c r="E169" s="194">
        <f t="shared" si="20"/>
        <v>-109</v>
      </c>
      <c r="F169" s="195">
        <f t="shared" si="21"/>
        <v>-7.1475409836065568E-2</v>
      </c>
      <c r="G169" s="174"/>
      <c r="H169" s="174"/>
      <c r="I169" s="83"/>
      <c r="J169" s="90" t="str">
        <f t="shared" si="16"/>
        <v>2211-SENAT</v>
      </c>
      <c r="K169" s="196"/>
      <c r="L169" s="197">
        <v>76813250</v>
      </c>
      <c r="M169" s="197">
        <f t="shared" si="17"/>
        <v>71206900</v>
      </c>
      <c r="N169" s="197">
        <f t="shared" si="18"/>
        <v>-5606350</v>
      </c>
      <c r="O169" s="198">
        <f t="shared" si="19"/>
        <v>-7.298675684208128E-2</v>
      </c>
    </row>
    <row r="170" spans="1:15" x14ac:dyDescent="0.25">
      <c r="A170" s="191" t="str">
        <f t="shared" si="14"/>
        <v>2212-CH. DEPUTES</v>
      </c>
      <c r="B170" s="192"/>
      <c r="C170" s="193">
        <v>2417</v>
      </c>
      <c r="D170" s="193">
        <f t="shared" si="15"/>
        <v>2354</v>
      </c>
      <c r="E170" s="194">
        <f t="shared" si="20"/>
        <v>-63</v>
      </c>
      <c r="F170" s="195">
        <f t="shared" si="21"/>
        <v>-2.6065370293752586E-2</v>
      </c>
      <c r="G170" s="174"/>
      <c r="H170" s="174"/>
      <c r="I170" s="83"/>
      <c r="J170" s="90" t="str">
        <f t="shared" si="16"/>
        <v>2212-CH. DEPUTES</v>
      </c>
      <c r="K170" s="196"/>
      <c r="L170" s="197">
        <v>101562100</v>
      </c>
      <c r="M170" s="197">
        <f t="shared" si="17"/>
        <v>98983900</v>
      </c>
      <c r="N170" s="197">
        <f t="shared" si="18"/>
        <v>-2578200</v>
      </c>
      <c r="O170" s="198">
        <f t="shared" si="19"/>
        <v>-2.5385453825787375E-2</v>
      </c>
    </row>
    <row r="171" spans="1:15" x14ac:dyDescent="0.25">
      <c r="A171" s="191" t="str">
        <f t="shared" si="14"/>
        <v>3211-CSPJ</v>
      </c>
      <c r="B171" s="192"/>
      <c r="C171" s="193">
        <v>1020</v>
      </c>
      <c r="D171" s="193">
        <f t="shared" si="15"/>
        <v>1026</v>
      </c>
      <c r="E171" s="194">
        <f t="shared" si="20"/>
        <v>6</v>
      </c>
      <c r="F171" s="195">
        <f t="shared" si="21"/>
        <v>5.8823529411764705E-3</v>
      </c>
      <c r="G171" s="174"/>
      <c r="H171" s="174"/>
      <c r="I171" s="83"/>
      <c r="J171" s="90" t="str">
        <f t="shared" si="16"/>
        <v>3211-CSPJ</v>
      </c>
      <c r="K171" s="196"/>
      <c r="L171" s="197">
        <v>68532300</v>
      </c>
      <c r="M171" s="197">
        <f t="shared" si="17"/>
        <v>69228850</v>
      </c>
      <c r="N171" s="197">
        <f t="shared" si="18"/>
        <v>696550</v>
      </c>
      <c r="O171" s="198">
        <f t="shared" si="19"/>
        <v>1.0163820563442347E-2</v>
      </c>
    </row>
    <row r="172" spans="1:15" x14ac:dyDescent="0.25">
      <c r="A172" s="191" t="str">
        <f t="shared" si="14"/>
        <v>4111-CSCCA</v>
      </c>
      <c r="B172" s="192"/>
      <c r="C172" s="193">
        <v>585</v>
      </c>
      <c r="D172" s="193">
        <f t="shared" si="15"/>
        <v>642</v>
      </c>
      <c r="E172" s="194">
        <f t="shared" si="20"/>
        <v>57</v>
      </c>
      <c r="F172" s="195">
        <f t="shared" si="21"/>
        <v>9.7435897435897437E-2</v>
      </c>
      <c r="G172" s="174"/>
      <c r="H172" s="174"/>
      <c r="I172" s="83"/>
      <c r="J172" s="90" t="str">
        <f t="shared" si="16"/>
        <v>4111-CSCCA</v>
      </c>
      <c r="K172" s="196"/>
      <c r="L172" s="197">
        <v>30975550</v>
      </c>
      <c r="M172" s="197">
        <f t="shared" si="17"/>
        <v>34784000</v>
      </c>
      <c r="N172" s="197">
        <f t="shared" si="18"/>
        <v>3808450</v>
      </c>
      <c r="O172" s="198">
        <f t="shared" si="19"/>
        <v>0.12295019781731074</v>
      </c>
    </row>
    <row r="173" spans="1:15" x14ac:dyDescent="0.25">
      <c r="A173" s="191" t="str">
        <f t="shared" si="14"/>
        <v>4211-CEP</v>
      </c>
      <c r="B173" s="192"/>
      <c r="C173" s="193">
        <v>5</v>
      </c>
      <c r="D173" s="193">
        <f t="shared" si="15"/>
        <v>14</v>
      </c>
      <c r="E173" s="194">
        <f t="shared" si="20"/>
        <v>9</v>
      </c>
      <c r="F173" s="195">
        <f t="shared" si="21"/>
        <v>1.8</v>
      </c>
      <c r="G173" s="174"/>
      <c r="H173" s="174"/>
      <c r="I173" s="83"/>
      <c r="J173" s="90" t="str">
        <f t="shared" si="16"/>
        <v>4211-CEP</v>
      </c>
      <c r="K173" s="196"/>
      <c r="L173" s="197">
        <v>189500</v>
      </c>
      <c r="M173" s="197">
        <f t="shared" si="17"/>
        <v>2751800</v>
      </c>
      <c r="N173" s="197">
        <f t="shared" si="18"/>
        <v>2562300</v>
      </c>
      <c r="O173" s="198">
        <f t="shared" si="19"/>
        <v>13.521372031662269</v>
      </c>
    </row>
    <row r="174" spans="1:15" x14ac:dyDescent="0.25">
      <c r="A174" s="191" t="str">
        <f t="shared" si="14"/>
        <v>4212-OPC</v>
      </c>
      <c r="B174" s="192"/>
      <c r="C174" s="193">
        <v>136</v>
      </c>
      <c r="D174" s="193">
        <f t="shared" si="15"/>
        <v>146</v>
      </c>
      <c r="E174" s="194">
        <f t="shared" si="20"/>
        <v>10</v>
      </c>
      <c r="F174" s="195">
        <f t="shared" si="21"/>
        <v>7.3529411764705885E-2</v>
      </c>
      <c r="G174" s="174"/>
      <c r="H174" s="174"/>
      <c r="I174" s="83"/>
      <c r="J174" s="90" t="str">
        <f t="shared" si="16"/>
        <v>4212-OPC</v>
      </c>
      <c r="K174" s="196"/>
      <c r="L174" s="197">
        <v>6919850</v>
      </c>
      <c r="M174" s="197">
        <f t="shared" si="17"/>
        <v>7234750</v>
      </c>
      <c r="N174" s="197">
        <f t="shared" si="18"/>
        <v>314900</v>
      </c>
      <c r="O174" s="198">
        <f t="shared" si="19"/>
        <v>4.5506766765175545E-2</v>
      </c>
    </row>
    <row r="175" spans="1:15" x14ac:dyDescent="0.25">
      <c r="A175" s="191" t="str">
        <f t="shared" si="14"/>
        <v>4311-UEH</v>
      </c>
      <c r="B175" s="192"/>
      <c r="C175" s="193">
        <v>1994</v>
      </c>
      <c r="D175" s="193">
        <f t="shared" si="15"/>
        <v>2105</v>
      </c>
      <c r="E175" s="194">
        <f t="shared" si="20"/>
        <v>111</v>
      </c>
      <c r="F175" s="195">
        <f t="shared" si="21"/>
        <v>5.5667001003009024E-2</v>
      </c>
      <c r="G175" s="174"/>
      <c r="H175" s="174"/>
      <c r="I175" s="83"/>
      <c r="J175" s="90" t="str">
        <f t="shared" si="16"/>
        <v>4311-UEH</v>
      </c>
      <c r="K175" s="196"/>
      <c r="L175" s="197">
        <v>83851520.75</v>
      </c>
      <c r="M175" s="197">
        <f t="shared" si="17"/>
        <v>89055278.75</v>
      </c>
      <c r="N175" s="197">
        <f t="shared" si="18"/>
        <v>5203758</v>
      </c>
      <c r="O175" s="198">
        <f t="shared" si="19"/>
        <v>6.2059196463649109E-2</v>
      </c>
    </row>
    <row r="176" spans="1:15" ht="15.75" thickBot="1" x14ac:dyDescent="0.3">
      <c r="A176" s="199" t="str">
        <f t="shared" si="14"/>
        <v>4411-AKA</v>
      </c>
      <c r="B176" s="200"/>
      <c r="C176" s="201">
        <v>24</v>
      </c>
      <c r="D176" s="201">
        <f t="shared" si="15"/>
        <v>22</v>
      </c>
      <c r="E176" s="202">
        <f t="shared" si="20"/>
        <v>-2</v>
      </c>
      <c r="F176" s="203">
        <f t="shared" si="21"/>
        <v>-8.3333333333333329E-2</v>
      </c>
      <c r="G176" s="174"/>
      <c r="H176" s="174"/>
      <c r="I176" s="83"/>
      <c r="J176" s="90" t="str">
        <f t="shared" si="16"/>
        <v>4411-AKA</v>
      </c>
      <c r="K176" s="204"/>
      <c r="L176" s="101">
        <v>1118350</v>
      </c>
      <c r="M176" s="101">
        <f t="shared" si="17"/>
        <v>1157200</v>
      </c>
      <c r="N176" s="205">
        <f t="shared" si="18"/>
        <v>38850</v>
      </c>
      <c r="O176" s="206">
        <f t="shared" si="19"/>
        <v>3.473867751598337E-2</v>
      </c>
    </row>
    <row r="177" spans="1:17" ht="16.5" thickTop="1" thickBot="1" x14ac:dyDescent="0.3">
      <c r="A177" s="207" t="s">
        <v>150</v>
      </c>
      <c r="B177" s="208"/>
      <c r="C177" s="209">
        <f>SUM(C147:C176)</f>
        <v>103301</v>
      </c>
      <c r="D177" s="209">
        <f>SUM(D147:D176)</f>
        <v>100022</v>
      </c>
      <c r="E177" s="209">
        <f>SUM(E147:E176)</f>
        <v>-3279</v>
      </c>
      <c r="F177" s="210">
        <f>+E177/C177</f>
        <v>-3.1742190298254612E-2</v>
      </c>
      <c r="G177" s="211"/>
      <c r="H177" s="174"/>
      <c r="I177" s="212"/>
      <c r="J177" s="213" t="s">
        <v>150</v>
      </c>
      <c r="K177" s="214"/>
      <c r="L177" s="215">
        <f>SUM(L147:L176)</f>
        <v>3812761166.9200001</v>
      </c>
      <c r="M177" s="215">
        <f t="shared" ref="M177:N177" si="22">SUM(M147:M176)</f>
        <v>3705476684.4200001</v>
      </c>
      <c r="N177" s="216">
        <f t="shared" si="22"/>
        <v>-107284482.49999999</v>
      </c>
      <c r="O177" s="217">
        <f t="shared" si="19"/>
        <v>-2.813826458127348E-2</v>
      </c>
      <c r="P177" s="218"/>
      <c r="Q177" s="219"/>
    </row>
    <row r="178" spans="1:17" ht="15.75" thickTop="1" x14ac:dyDescent="0.25">
      <c r="B178" s="173"/>
      <c r="C178" s="220"/>
      <c r="D178" s="221"/>
      <c r="E178" s="222"/>
      <c r="F178" s="175"/>
      <c r="G178" s="174"/>
      <c r="H178" s="174"/>
      <c r="I178" s="83"/>
      <c r="J178" s="223"/>
      <c r="K178" s="224"/>
      <c r="L178" s="113"/>
      <c r="M178" s="113"/>
      <c r="N178" s="224"/>
      <c r="O178" s="224"/>
    </row>
    <row r="179" spans="1:17" x14ac:dyDescent="0.25">
      <c r="B179" s="173"/>
      <c r="C179" s="173"/>
      <c r="D179" s="175"/>
      <c r="E179" s="176"/>
      <c r="F179" s="175"/>
      <c r="G179" s="174"/>
      <c r="H179" s="174"/>
      <c r="I179" s="83"/>
      <c r="J179" s="83"/>
      <c r="K179" s="113"/>
      <c r="L179" s="113"/>
      <c r="M179" s="113"/>
      <c r="N179" s="113"/>
      <c r="O179" s="113"/>
    </row>
    <row r="180" spans="1:17" x14ac:dyDescent="0.25">
      <c r="B180" s="173"/>
      <c r="C180" s="173"/>
      <c r="D180" s="175"/>
      <c r="E180" s="176"/>
      <c r="F180" s="175"/>
      <c r="G180" s="174"/>
      <c r="H180" s="174"/>
      <c r="I180" s="83"/>
      <c r="J180" s="83"/>
      <c r="K180" s="113"/>
      <c r="L180" s="113"/>
      <c r="M180" s="113"/>
      <c r="N180" s="113"/>
      <c r="O180" s="113"/>
    </row>
    <row r="181" spans="1:17" x14ac:dyDescent="0.25">
      <c r="B181" s="173"/>
      <c r="C181" s="173"/>
      <c r="D181" s="175"/>
      <c r="E181" s="176"/>
      <c r="F181" s="175"/>
      <c r="G181" s="174"/>
      <c r="H181" s="174"/>
      <c r="I181" s="83"/>
      <c r="J181" s="83"/>
      <c r="K181" s="113"/>
      <c r="L181" s="113"/>
      <c r="M181" s="113"/>
      <c r="N181" s="113"/>
      <c r="O181" s="113"/>
    </row>
    <row r="182" spans="1:17" ht="15.75" thickBot="1" x14ac:dyDescent="0.3">
      <c r="B182" s="173"/>
      <c r="C182" s="173"/>
      <c r="D182" s="175"/>
      <c r="E182" s="176"/>
      <c r="F182" s="175"/>
      <c r="G182" s="174"/>
      <c r="H182" s="174"/>
      <c r="I182" s="83"/>
      <c r="J182" s="83"/>
      <c r="K182" s="113"/>
      <c r="L182" s="113"/>
      <c r="M182" s="113"/>
      <c r="N182" s="113"/>
      <c r="O182" s="113"/>
    </row>
    <row r="183" spans="1:17" x14ac:dyDescent="0.25">
      <c r="A183" s="225" t="s">
        <v>127</v>
      </c>
      <c r="B183" s="226" t="s">
        <v>119</v>
      </c>
      <c r="C183" s="226"/>
      <c r="D183" s="227"/>
      <c r="E183" s="176"/>
      <c r="F183" s="175"/>
      <c r="G183" s="174"/>
      <c r="H183" s="174"/>
      <c r="I183" s="83"/>
      <c r="J183" s="83"/>
      <c r="K183" s="113"/>
      <c r="L183" s="113"/>
      <c r="M183" s="113"/>
      <c r="N183" s="113"/>
      <c r="O183" s="113"/>
    </row>
    <row r="184" spans="1:17" x14ac:dyDescent="0.25">
      <c r="A184" s="60" t="s">
        <v>128</v>
      </c>
      <c r="B184" s="173" t="s">
        <v>121</v>
      </c>
      <c r="C184" s="173" t="s">
        <v>122</v>
      </c>
      <c r="D184" s="228" t="s">
        <v>60</v>
      </c>
      <c r="E184" s="176"/>
      <c r="F184" s="175"/>
      <c r="G184" s="174"/>
      <c r="H184" s="174"/>
      <c r="I184" s="83"/>
      <c r="J184" s="83"/>
      <c r="K184" s="113"/>
      <c r="L184" s="113"/>
      <c r="M184" s="113"/>
      <c r="N184" s="113"/>
      <c r="O184" s="113"/>
    </row>
    <row r="185" spans="1:17" x14ac:dyDescent="0.25">
      <c r="A185" s="121" t="s">
        <v>129</v>
      </c>
      <c r="B185" s="122">
        <f t="shared" ref="B185:C190" si="23">R51</f>
        <v>0</v>
      </c>
      <c r="C185" s="122">
        <f t="shared" si="23"/>
        <v>1</v>
      </c>
      <c r="D185" s="229">
        <f>SUM(B185:C185)</f>
        <v>1</v>
      </c>
      <c r="E185" s="176"/>
      <c r="F185" s="175"/>
      <c r="G185" s="174"/>
      <c r="H185" s="174"/>
      <c r="I185" s="83"/>
      <c r="J185" s="83"/>
      <c r="K185" s="113"/>
      <c r="L185" s="113"/>
      <c r="M185" s="113"/>
      <c r="N185" s="113"/>
      <c r="O185" s="113"/>
    </row>
    <row r="186" spans="1:17" x14ac:dyDescent="0.25">
      <c r="A186" s="125" t="s">
        <v>130</v>
      </c>
      <c r="B186" s="122">
        <f t="shared" si="23"/>
        <v>967</v>
      </c>
      <c r="C186" s="122">
        <f t="shared" si="23"/>
        <v>1741</v>
      </c>
      <c r="D186" s="230">
        <f>SUM(B186:C186)</f>
        <v>2708</v>
      </c>
      <c r="E186" s="176"/>
      <c r="F186" s="175"/>
      <c r="G186" s="174"/>
      <c r="H186" s="174"/>
      <c r="I186" s="83"/>
      <c r="J186" s="83"/>
      <c r="K186" s="113"/>
      <c r="L186" s="113"/>
      <c r="M186" s="113"/>
      <c r="N186" s="113"/>
      <c r="O186" s="113"/>
    </row>
    <row r="187" spans="1:17" x14ac:dyDescent="0.25">
      <c r="A187" s="125" t="s">
        <v>131</v>
      </c>
      <c r="B187" s="122">
        <f t="shared" si="23"/>
        <v>6149</v>
      </c>
      <c r="C187" s="122">
        <f t="shared" si="23"/>
        <v>14317</v>
      </c>
      <c r="D187" s="230">
        <f t="shared" ref="D187:D190" si="24">SUM(B187:C187)</f>
        <v>20466</v>
      </c>
      <c r="E187" s="176"/>
      <c r="F187" s="175"/>
      <c r="G187" s="174"/>
      <c r="H187" s="174"/>
      <c r="I187" s="83"/>
      <c r="J187" s="83"/>
      <c r="K187" s="113"/>
      <c r="L187" s="113"/>
      <c r="M187" s="113"/>
      <c r="N187" s="113"/>
      <c r="O187" s="113"/>
    </row>
    <row r="188" spans="1:17" x14ac:dyDescent="0.25">
      <c r="A188" s="125" t="s">
        <v>132</v>
      </c>
      <c r="B188" s="122">
        <f t="shared" si="23"/>
        <v>9329</v>
      </c>
      <c r="C188" s="122">
        <f t="shared" si="23"/>
        <v>24881</v>
      </c>
      <c r="D188" s="230">
        <f t="shared" si="24"/>
        <v>34210</v>
      </c>
      <c r="E188" s="176"/>
      <c r="F188" s="175"/>
      <c r="G188" s="174"/>
      <c r="H188" s="174"/>
      <c r="I188" s="83"/>
      <c r="J188" s="83"/>
      <c r="K188" s="113"/>
      <c r="L188" s="113"/>
      <c r="M188" s="113"/>
      <c r="N188" s="113"/>
      <c r="O188" s="113"/>
    </row>
    <row r="189" spans="1:17" x14ac:dyDescent="0.25">
      <c r="A189" s="125" t="s">
        <v>133</v>
      </c>
      <c r="B189" s="122">
        <f t="shared" si="23"/>
        <v>7063</v>
      </c>
      <c r="C189" s="122">
        <f t="shared" si="23"/>
        <v>18755</v>
      </c>
      <c r="D189" s="230">
        <f t="shared" si="24"/>
        <v>25818</v>
      </c>
      <c r="E189" s="176"/>
      <c r="F189" s="175"/>
      <c r="G189" s="174"/>
      <c r="H189" s="174"/>
      <c r="I189" s="83"/>
      <c r="J189" s="83"/>
      <c r="K189" s="113"/>
      <c r="L189" s="113"/>
      <c r="M189" s="113"/>
      <c r="N189" s="113"/>
      <c r="O189" s="113"/>
    </row>
    <row r="190" spans="1:17" x14ac:dyDescent="0.25">
      <c r="A190" s="125" t="s">
        <v>134</v>
      </c>
      <c r="B190" s="122">
        <f t="shared" si="23"/>
        <v>4874</v>
      </c>
      <c r="C190" s="122">
        <f t="shared" si="23"/>
        <v>11945</v>
      </c>
      <c r="D190" s="230">
        <f t="shared" si="24"/>
        <v>16819</v>
      </c>
      <c r="E190" s="176"/>
      <c r="F190" s="175"/>
      <c r="G190" s="174"/>
      <c r="H190" s="174"/>
      <c r="I190" s="83"/>
      <c r="J190" s="83"/>
      <c r="K190" s="113"/>
      <c r="L190" s="113"/>
      <c r="M190" s="113"/>
      <c r="N190" s="113"/>
      <c r="O190" s="113"/>
    </row>
    <row r="191" spans="1:17" x14ac:dyDescent="0.25">
      <c r="A191" s="60" t="s">
        <v>60</v>
      </c>
      <c r="B191" s="231">
        <f>SUM(B185:B190)</f>
        <v>28382</v>
      </c>
      <c r="C191" s="231">
        <f>SUM(C185:C190)</f>
        <v>71640</v>
      </c>
      <c r="D191" s="232">
        <f>SUM(D185:D190)</f>
        <v>100022</v>
      </c>
      <c r="I191" s="83"/>
      <c r="J191" s="83"/>
      <c r="K191" s="113"/>
      <c r="L191" s="113"/>
      <c r="M191" s="113"/>
      <c r="N191" s="113"/>
      <c r="O191" s="113"/>
    </row>
    <row r="192" spans="1:17" x14ac:dyDescent="0.25">
      <c r="A192" s="60"/>
      <c r="B192" s="233"/>
      <c r="D192" s="234"/>
      <c r="I192" s="83"/>
      <c r="J192" s="83"/>
      <c r="K192" s="113"/>
      <c r="L192" s="113"/>
      <c r="M192" s="113"/>
      <c r="N192" s="113"/>
      <c r="O192" s="113"/>
    </row>
    <row r="193" spans="1:15" x14ac:dyDescent="0.25">
      <c r="A193" s="60"/>
      <c r="D193" s="235"/>
      <c r="I193" s="83"/>
      <c r="J193" s="83"/>
      <c r="K193" s="113"/>
      <c r="L193" s="113"/>
      <c r="M193" s="113"/>
      <c r="N193" s="113"/>
      <c r="O193" s="113"/>
    </row>
    <row r="194" spans="1:15" x14ac:dyDescent="0.25">
      <c r="A194" s="60"/>
      <c r="D194" s="236"/>
      <c r="I194" s="83"/>
      <c r="J194" s="83"/>
      <c r="K194" s="113"/>
      <c r="L194" s="113"/>
      <c r="M194" s="113"/>
      <c r="N194" s="113"/>
      <c r="O194" s="113"/>
    </row>
    <row r="195" spans="1:15" ht="15.75" thickBot="1" x14ac:dyDescent="0.3">
      <c r="A195" s="237"/>
      <c r="B195" s="238">
        <f>+B191/D191</f>
        <v>0.28375757333386653</v>
      </c>
      <c r="C195" s="238">
        <f>+C191/D191</f>
        <v>0.71624242666613347</v>
      </c>
      <c r="D195" s="239"/>
      <c r="I195" s="83"/>
      <c r="J195" s="83"/>
      <c r="K195" s="113"/>
      <c r="L195" s="113"/>
      <c r="M195" s="113"/>
      <c r="N195" s="113"/>
      <c r="O195" s="113"/>
    </row>
    <row r="196" spans="1:15" x14ac:dyDescent="0.25">
      <c r="I196" s="83"/>
      <c r="J196" s="83"/>
      <c r="K196" s="113"/>
      <c r="L196" s="113"/>
      <c r="M196" s="113"/>
      <c r="N196" s="113"/>
      <c r="O196" s="113"/>
    </row>
    <row r="197" spans="1:15" x14ac:dyDescent="0.25">
      <c r="I197" s="83"/>
      <c r="J197" s="83"/>
      <c r="K197" s="113"/>
      <c r="L197" s="113"/>
      <c r="M197" s="113"/>
      <c r="N197" s="113"/>
      <c r="O197" s="113"/>
    </row>
    <row r="198" spans="1:15" x14ac:dyDescent="0.25">
      <c r="I198" s="83"/>
      <c r="J198" s="83"/>
      <c r="K198" s="113"/>
      <c r="L198" s="113"/>
      <c r="M198" s="113"/>
      <c r="N198" s="113"/>
      <c r="O198" s="113"/>
    </row>
    <row r="199" spans="1:15" x14ac:dyDescent="0.25">
      <c r="I199" s="83"/>
      <c r="J199" s="83"/>
      <c r="K199" s="113"/>
      <c r="L199" s="113"/>
      <c r="M199" s="113"/>
      <c r="N199" s="113"/>
      <c r="O199" s="113"/>
    </row>
    <row r="200" spans="1:15" x14ac:dyDescent="0.25">
      <c r="I200" s="83"/>
      <c r="J200" s="83"/>
      <c r="K200" s="113"/>
      <c r="L200" s="113"/>
      <c r="M200" s="113"/>
      <c r="N200" s="113"/>
      <c r="O200" s="113"/>
    </row>
    <row r="201" spans="1:15" x14ac:dyDescent="0.25">
      <c r="I201" s="83"/>
      <c r="J201" s="83"/>
      <c r="K201" s="113"/>
      <c r="L201" s="113"/>
      <c r="M201" s="113"/>
      <c r="N201" s="113"/>
      <c r="O201" s="113"/>
    </row>
    <row r="202" spans="1:15" x14ac:dyDescent="0.25">
      <c r="I202" s="83"/>
      <c r="J202" s="83"/>
      <c r="K202" s="113"/>
      <c r="L202" s="113"/>
      <c r="M202" s="113"/>
      <c r="N202" s="113"/>
      <c r="O202" s="113"/>
    </row>
    <row r="203" spans="1:15" x14ac:dyDescent="0.25">
      <c r="I203" s="83"/>
      <c r="J203" s="83"/>
      <c r="K203" s="113"/>
      <c r="L203" s="113"/>
      <c r="M203" s="113"/>
      <c r="N203" s="113"/>
      <c r="O203" s="113"/>
    </row>
    <row r="204" spans="1:15" x14ac:dyDescent="0.25">
      <c r="I204" s="83"/>
      <c r="J204" s="83"/>
      <c r="K204" s="113"/>
      <c r="L204" s="113"/>
      <c r="M204" s="113"/>
      <c r="N204" s="113"/>
      <c r="O204" s="113"/>
    </row>
    <row r="205" spans="1:15" x14ac:dyDescent="0.25">
      <c r="I205" s="83"/>
      <c r="J205" s="83"/>
      <c r="K205" s="113"/>
      <c r="L205" s="113"/>
      <c r="M205" s="113"/>
      <c r="N205" s="113"/>
      <c r="O205" s="113"/>
    </row>
    <row r="206" spans="1:15" x14ac:dyDescent="0.25">
      <c r="I206" s="83"/>
      <c r="J206" s="83"/>
      <c r="K206" s="113"/>
      <c r="L206" s="113"/>
      <c r="M206" s="113"/>
      <c r="N206" s="113"/>
      <c r="O206" s="113"/>
    </row>
    <row r="207" spans="1:15" x14ac:dyDescent="0.25">
      <c r="I207" s="83"/>
      <c r="J207" s="83"/>
      <c r="K207" s="113"/>
      <c r="L207" s="113"/>
      <c r="M207" s="113"/>
      <c r="N207" s="113"/>
      <c r="O207" s="113"/>
    </row>
    <row r="208" spans="1:15" x14ac:dyDescent="0.25">
      <c r="I208" s="83"/>
      <c r="J208" s="83"/>
      <c r="K208" s="113"/>
      <c r="L208" s="113"/>
      <c r="M208" s="113"/>
      <c r="N208" s="113"/>
      <c r="O208" s="113"/>
    </row>
    <row r="209" spans="9:15" x14ac:dyDescent="0.25">
      <c r="I209" s="83"/>
      <c r="J209" s="83"/>
      <c r="K209" s="113"/>
      <c r="L209" s="113"/>
      <c r="M209" s="113"/>
      <c r="N209" s="113"/>
      <c r="O209" s="113"/>
    </row>
    <row r="210" spans="9:15" x14ac:dyDescent="0.25">
      <c r="I210" s="83"/>
      <c r="J210" s="83"/>
      <c r="K210" s="113"/>
      <c r="L210" s="113"/>
      <c r="M210" s="113"/>
      <c r="N210" s="113"/>
      <c r="O210" s="113"/>
    </row>
    <row r="211" spans="9:15" x14ac:dyDescent="0.25">
      <c r="I211" s="83"/>
      <c r="J211" s="83"/>
      <c r="K211" s="113"/>
      <c r="L211" s="113"/>
      <c r="M211" s="113"/>
      <c r="N211" s="113"/>
      <c r="O211" s="113"/>
    </row>
    <row r="212" spans="9:15" x14ac:dyDescent="0.25">
      <c r="I212" s="83"/>
      <c r="J212" s="83"/>
      <c r="K212" s="113"/>
      <c r="L212" s="113"/>
      <c r="M212" s="113"/>
      <c r="N212" s="113"/>
      <c r="O212" s="113"/>
    </row>
    <row r="213" spans="9:15" x14ac:dyDescent="0.25">
      <c r="I213" s="83"/>
      <c r="J213" s="83"/>
      <c r="K213" s="113"/>
      <c r="L213" s="113"/>
      <c r="M213" s="113"/>
      <c r="N213" s="113"/>
      <c r="O213" s="113"/>
    </row>
    <row r="214" spans="9:15" x14ac:dyDescent="0.25">
      <c r="I214" s="83"/>
      <c r="J214" s="83"/>
      <c r="K214" s="113"/>
      <c r="L214" s="113"/>
      <c r="M214" s="113"/>
      <c r="N214" s="113"/>
      <c r="O214" s="113"/>
    </row>
    <row r="215" spans="9:15" x14ac:dyDescent="0.25">
      <c r="I215" s="83"/>
      <c r="J215" s="83"/>
      <c r="K215" s="113"/>
      <c r="L215" s="113"/>
      <c r="M215" s="113"/>
      <c r="N215" s="113"/>
      <c r="O215" s="113"/>
    </row>
    <row r="216" spans="9:15" x14ac:dyDescent="0.25">
      <c r="I216" s="83"/>
      <c r="J216" s="83"/>
      <c r="K216" s="113"/>
      <c r="L216" s="113"/>
      <c r="M216" s="113"/>
      <c r="N216" s="113"/>
      <c r="O216" s="113"/>
    </row>
    <row r="217" spans="9:15" x14ac:dyDescent="0.25">
      <c r="I217" s="83"/>
      <c r="J217" s="83"/>
      <c r="K217" s="113"/>
      <c r="L217" s="113"/>
      <c r="M217" s="113"/>
      <c r="N217" s="113"/>
      <c r="O217" s="113"/>
    </row>
    <row r="218" spans="9:15" x14ac:dyDescent="0.25">
      <c r="I218" s="83"/>
      <c r="J218" s="83"/>
      <c r="K218" s="113"/>
      <c r="L218" s="113"/>
      <c r="M218" s="113"/>
      <c r="N218" s="113"/>
      <c r="O218" s="113"/>
    </row>
    <row r="219" spans="9:15" x14ac:dyDescent="0.25">
      <c r="I219" s="83"/>
      <c r="J219" s="83"/>
      <c r="K219" s="113"/>
      <c r="L219" s="113"/>
      <c r="M219" s="113"/>
      <c r="N219" s="113"/>
      <c r="O219" s="113"/>
    </row>
    <row r="220" spans="9:15" x14ac:dyDescent="0.25">
      <c r="I220" s="83"/>
      <c r="J220" s="83"/>
      <c r="K220" s="113"/>
      <c r="L220" s="113"/>
      <c r="M220" s="113"/>
      <c r="N220" s="113"/>
      <c r="O220" s="113"/>
    </row>
    <row r="221" spans="9:15" x14ac:dyDescent="0.25">
      <c r="I221" s="83"/>
      <c r="J221" s="83"/>
      <c r="K221" s="113"/>
      <c r="L221" s="113"/>
      <c r="M221" s="113"/>
      <c r="N221" s="113"/>
      <c r="O221" s="113"/>
    </row>
    <row r="222" spans="9:15" x14ac:dyDescent="0.25">
      <c r="I222" s="83"/>
      <c r="J222" s="83"/>
      <c r="K222" s="113"/>
      <c r="L222" s="113"/>
      <c r="M222" s="113"/>
      <c r="N222" s="113"/>
      <c r="O222" s="113"/>
    </row>
    <row r="223" spans="9:15" x14ac:dyDescent="0.25">
      <c r="I223" s="83"/>
      <c r="J223" s="83"/>
      <c r="K223" s="113"/>
      <c r="L223" s="113"/>
      <c r="M223" s="113"/>
      <c r="N223" s="113"/>
      <c r="O223" s="113"/>
    </row>
    <row r="224" spans="9:15" x14ac:dyDescent="0.25">
      <c r="I224" s="83"/>
      <c r="J224" s="83"/>
      <c r="K224" s="113"/>
      <c r="L224" s="113"/>
      <c r="M224" s="113"/>
      <c r="N224" s="113"/>
      <c r="O224" s="113"/>
    </row>
    <row r="225" spans="9:15" x14ac:dyDescent="0.25">
      <c r="I225" s="83"/>
      <c r="J225" s="83"/>
      <c r="K225" s="113"/>
      <c r="L225" s="113"/>
      <c r="M225" s="113"/>
      <c r="N225" s="113"/>
      <c r="O225" s="113"/>
    </row>
    <row r="226" spans="9:15" x14ac:dyDescent="0.25">
      <c r="I226" s="83"/>
      <c r="J226" s="83"/>
      <c r="K226" s="113"/>
      <c r="L226" s="113"/>
      <c r="M226" s="113"/>
      <c r="N226" s="113"/>
      <c r="O226" s="113"/>
    </row>
    <row r="227" spans="9:15" x14ac:dyDescent="0.25">
      <c r="I227" s="83"/>
      <c r="J227" s="83"/>
      <c r="K227" s="113"/>
      <c r="L227" s="113"/>
      <c r="M227" s="113"/>
      <c r="N227" s="113"/>
      <c r="O227" s="113"/>
    </row>
    <row r="228" spans="9:15" x14ac:dyDescent="0.25">
      <c r="I228" s="83"/>
      <c r="J228" s="83"/>
      <c r="K228" s="113"/>
      <c r="L228" s="113"/>
      <c r="M228" s="113"/>
      <c r="N228" s="113"/>
      <c r="O228" s="113"/>
    </row>
    <row r="229" spans="9:15" x14ac:dyDescent="0.25">
      <c r="I229" s="83"/>
      <c r="J229" s="83"/>
      <c r="K229" s="113"/>
      <c r="L229" s="113"/>
      <c r="M229" s="113"/>
      <c r="N229" s="113"/>
      <c r="O229" s="113"/>
    </row>
    <row r="230" spans="9:15" x14ac:dyDescent="0.25">
      <c r="I230" s="83"/>
      <c r="J230" s="83"/>
      <c r="K230" s="113"/>
      <c r="L230" s="113"/>
      <c r="M230" s="113"/>
      <c r="N230" s="113"/>
      <c r="O230" s="113"/>
    </row>
    <row r="231" spans="9:15" x14ac:dyDescent="0.25">
      <c r="I231" s="83"/>
      <c r="J231" s="83"/>
      <c r="K231" s="113"/>
      <c r="L231" s="113"/>
      <c r="M231" s="113"/>
      <c r="N231" s="113"/>
      <c r="O231" s="113"/>
    </row>
    <row r="232" spans="9:15" x14ac:dyDescent="0.25">
      <c r="I232" s="83"/>
      <c r="J232" s="83"/>
      <c r="K232" s="113"/>
      <c r="L232" s="113"/>
      <c r="M232" s="113"/>
      <c r="N232" s="113"/>
      <c r="O232" s="113"/>
    </row>
    <row r="233" spans="9:15" x14ac:dyDescent="0.25">
      <c r="I233" s="83"/>
      <c r="J233" s="83"/>
      <c r="K233" s="113"/>
      <c r="L233" s="113"/>
      <c r="M233" s="113"/>
      <c r="N233" s="113"/>
      <c r="O233" s="113"/>
    </row>
    <row r="234" spans="9:15" x14ac:dyDescent="0.25">
      <c r="I234" s="83"/>
      <c r="J234" s="83"/>
      <c r="K234" s="113"/>
      <c r="L234" s="113"/>
      <c r="M234" s="113"/>
      <c r="N234" s="113"/>
      <c r="O234" s="113"/>
    </row>
    <row r="235" spans="9:15" x14ac:dyDescent="0.25">
      <c r="I235" s="83"/>
      <c r="J235" s="83"/>
      <c r="K235" s="113"/>
      <c r="L235" s="113"/>
      <c r="M235" s="113"/>
      <c r="N235" s="113"/>
      <c r="O235" s="113"/>
    </row>
    <row r="236" spans="9:15" x14ac:dyDescent="0.25">
      <c r="I236" s="83"/>
      <c r="J236" s="83"/>
      <c r="K236" s="113"/>
      <c r="L236" s="113"/>
      <c r="M236" s="113"/>
      <c r="N236" s="113"/>
      <c r="O236" s="113"/>
    </row>
    <row r="237" spans="9:15" x14ac:dyDescent="0.25">
      <c r="I237" s="83"/>
      <c r="J237" s="83"/>
      <c r="K237" s="113"/>
      <c r="L237" s="113"/>
      <c r="M237" s="113"/>
      <c r="N237" s="113"/>
      <c r="O237" s="113"/>
    </row>
    <row r="238" spans="9:15" x14ac:dyDescent="0.25">
      <c r="I238" s="83"/>
      <c r="J238" s="83"/>
      <c r="K238" s="113"/>
      <c r="L238" s="113"/>
      <c r="M238" s="113"/>
      <c r="N238" s="113"/>
      <c r="O238" s="113"/>
    </row>
    <row r="239" spans="9:15" x14ac:dyDescent="0.25">
      <c r="I239" s="83"/>
      <c r="J239" s="83"/>
      <c r="K239" s="113"/>
      <c r="L239" s="113"/>
      <c r="M239" s="113"/>
      <c r="N239" s="113"/>
      <c r="O239" s="113"/>
    </row>
    <row r="240" spans="9:15" x14ac:dyDescent="0.25">
      <c r="I240" s="83"/>
      <c r="J240" s="83"/>
      <c r="K240" s="113"/>
      <c r="L240" s="113"/>
      <c r="M240" s="113"/>
      <c r="N240" s="113"/>
      <c r="O240" s="113"/>
    </row>
    <row r="241" spans="9:15" x14ac:dyDescent="0.25">
      <c r="I241" s="83"/>
      <c r="J241" s="83"/>
      <c r="K241" s="113"/>
      <c r="L241" s="113"/>
      <c r="M241" s="113"/>
      <c r="N241" s="113"/>
      <c r="O241" s="113"/>
    </row>
    <row r="242" spans="9:15" x14ac:dyDescent="0.25">
      <c r="I242" s="83"/>
      <c r="J242" s="83"/>
      <c r="K242" s="113"/>
      <c r="L242" s="113"/>
      <c r="M242" s="113"/>
      <c r="N242" s="113"/>
      <c r="O242" s="113"/>
    </row>
    <row r="243" spans="9:15" x14ac:dyDescent="0.25">
      <c r="I243" s="83"/>
      <c r="J243" s="83"/>
      <c r="K243" s="113"/>
      <c r="L243" s="113"/>
      <c r="M243" s="113"/>
      <c r="N243" s="113"/>
      <c r="O243" s="113"/>
    </row>
    <row r="244" spans="9:15" x14ac:dyDescent="0.25">
      <c r="I244" s="83"/>
      <c r="J244" s="83"/>
      <c r="K244" s="113"/>
      <c r="L244" s="113"/>
      <c r="M244" s="113"/>
      <c r="N244" s="113"/>
      <c r="O244" s="113"/>
    </row>
    <row r="245" spans="9:15" x14ac:dyDescent="0.25">
      <c r="I245" s="83"/>
      <c r="J245" s="83"/>
      <c r="K245" s="113"/>
      <c r="L245" s="113"/>
      <c r="M245" s="113"/>
      <c r="N245" s="113"/>
      <c r="O245" s="113"/>
    </row>
    <row r="246" spans="9:15" x14ac:dyDescent="0.25">
      <c r="I246" s="83"/>
      <c r="J246" s="83"/>
      <c r="K246" s="113"/>
      <c r="L246" s="113"/>
      <c r="M246" s="113"/>
      <c r="N246" s="113"/>
      <c r="O246" s="113"/>
    </row>
    <row r="247" spans="9:15" x14ac:dyDescent="0.25">
      <c r="I247" s="83"/>
      <c r="J247" s="83"/>
      <c r="K247" s="113"/>
      <c r="L247" s="113"/>
      <c r="M247" s="113"/>
      <c r="N247" s="113"/>
      <c r="O247" s="113"/>
    </row>
    <row r="248" spans="9:15" x14ac:dyDescent="0.25">
      <c r="I248" s="83"/>
      <c r="J248" s="83"/>
      <c r="K248" s="113"/>
      <c r="L248" s="113"/>
      <c r="M248" s="113"/>
      <c r="N248" s="113"/>
      <c r="O248" s="113"/>
    </row>
    <row r="249" spans="9:15" x14ac:dyDescent="0.25">
      <c r="I249" s="83"/>
      <c r="J249" s="83"/>
      <c r="K249" s="113"/>
      <c r="L249" s="113"/>
      <c r="M249" s="113"/>
      <c r="N249" s="113"/>
      <c r="O249" s="113"/>
    </row>
    <row r="250" spans="9:15" x14ac:dyDescent="0.25">
      <c r="I250" s="83"/>
      <c r="J250" s="83"/>
      <c r="K250" s="113"/>
      <c r="L250" s="113"/>
      <c r="M250" s="113"/>
      <c r="N250" s="113"/>
      <c r="O250" s="113"/>
    </row>
    <row r="251" spans="9:15" x14ac:dyDescent="0.25">
      <c r="I251" s="83"/>
      <c r="J251" s="83"/>
      <c r="K251" s="113"/>
      <c r="L251" s="113"/>
      <c r="M251" s="113"/>
      <c r="N251" s="113"/>
      <c r="O251" s="113"/>
    </row>
    <row r="252" spans="9:15" x14ac:dyDescent="0.25">
      <c r="I252" s="83"/>
      <c r="J252" s="83"/>
      <c r="K252" s="113"/>
      <c r="L252" s="113"/>
      <c r="M252" s="113"/>
      <c r="N252" s="113"/>
      <c r="O252" s="113"/>
    </row>
    <row r="253" spans="9:15" x14ac:dyDescent="0.25">
      <c r="I253" s="83"/>
      <c r="J253" s="83"/>
      <c r="K253" s="113"/>
      <c r="L253" s="113"/>
      <c r="M253" s="113"/>
      <c r="N253" s="113"/>
      <c r="O253" s="113"/>
    </row>
    <row r="254" spans="9:15" x14ac:dyDescent="0.25">
      <c r="I254" s="83"/>
      <c r="J254" s="83"/>
      <c r="K254" s="113"/>
      <c r="L254" s="113"/>
      <c r="M254" s="113"/>
      <c r="N254" s="113"/>
      <c r="O254" s="113"/>
    </row>
    <row r="255" spans="9:15" x14ac:dyDescent="0.25">
      <c r="I255" s="83"/>
      <c r="J255" s="83"/>
      <c r="K255" s="113"/>
      <c r="L255" s="113"/>
      <c r="M255" s="113"/>
      <c r="N255" s="113"/>
      <c r="O255" s="113"/>
    </row>
    <row r="256" spans="9:15" x14ac:dyDescent="0.25">
      <c r="I256" s="83"/>
      <c r="J256" s="83"/>
      <c r="K256" s="113"/>
      <c r="L256" s="113"/>
      <c r="M256" s="113"/>
      <c r="N256" s="113"/>
      <c r="O256" s="113"/>
    </row>
    <row r="257" spans="9:15" x14ac:dyDescent="0.25">
      <c r="I257" s="83"/>
      <c r="J257" s="83"/>
      <c r="K257" s="113"/>
      <c r="L257" s="113"/>
      <c r="M257" s="113"/>
      <c r="N257" s="113"/>
      <c r="O257" s="113"/>
    </row>
    <row r="258" spans="9:15" x14ac:dyDescent="0.25">
      <c r="I258" s="83"/>
      <c r="J258" s="83"/>
      <c r="K258" s="113"/>
      <c r="L258" s="113"/>
      <c r="M258" s="113"/>
      <c r="N258" s="113"/>
      <c r="O258" s="113"/>
    </row>
    <row r="259" spans="9:15" x14ac:dyDescent="0.25">
      <c r="I259" s="83"/>
      <c r="J259" s="83"/>
      <c r="K259" s="113"/>
      <c r="L259" s="113"/>
      <c r="M259" s="113"/>
      <c r="N259" s="113"/>
      <c r="O259" s="113"/>
    </row>
    <row r="260" spans="9:15" x14ac:dyDescent="0.25">
      <c r="I260" s="83"/>
      <c r="J260" s="83"/>
      <c r="K260" s="113"/>
      <c r="L260" s="113"/>
      <c r="M260" s="113"/>
      <c r="N260" s="113"/>
      <c r="O260" s="113"/>
    </row>
    <row r="261" spans="9:15" x14ac:dyDescent="0.25">
      <c r="I261" s="83"/>
      <c r="J261" s="83"/>
      <c r="K261" s="113"/>
      <c r="L261" s="113"/>
      <c r="M261" s="113"/>
      <c r="N261" s="113"/>
      <c r="O261" s="113"/>
    </row>
    <row r="262" spans="9:15" x14ac:dyDescent="0.25">
      <c r="I262" s="83"/>
      <c r="J262" s="83"/>
      <c r="K262" s="113"/>
      <c r="L262" s="113"/>
      <c r="M262" s="113"/>
      <c r="N262" s="113"/>
      <c r="O262" s="113"/>
    </row>
    <row r="263" spans="9:15" x14ac:dyDescent="0.25">
      <c r="I263" s="83"/>
      <c r="J263" s="83"/>
      <c r="K263" s="113"/>
      <c r="L263" s="113"/>
      <c r="M263" s="113"/>
      <c r="N263" s="113"/>
      <c r="O263" s="113"/>
    </row>
    <row r="264" spans="9:15" x14ac:dyDescent="0.25">
      <c r="I264" s="83"/>
      <c r="J264" s="83"/>
      <c r="K264" s="113"/>
      <c r="L264" s="113"/>
      <c r="M264" s="113"/>
      <c r="N264" s="113"/>
      <c r="O264" s="113"/>
    </row>
    <row r="265" spans="9:15" x14ac:dyDescent="0.25">
      <c r="I265" s="83"/>
      <c r="J265" s="83"/>
      <c r="K265" s="113"/>
      <c r="L265" s="113"/>
      <c r="M265" s="113"/>
      <c r="N265" s="113"/>
      <c r="O265" s="113"/>
    </row>
    <row r="266" spans="9:15" x14ac:dyDescent="0.25">
      <c r="I266" s="83"/>
      <c r="J266" s="83"/>
      <c r="K266" s="113"/>
      <c r="L266" s="113"/>
      <c r="M266" s="113"/>
      <c r="N266" s="113"/>
      <c r="O266" s="113"/>
    </row>
    <row r="267" spans="9:15" x14ac:dyDescent="0.25">
      <c r="I267" s="83"/>
      <c r="J267" s="83"/>
      <c r="K267" s="113"/>
      <c r="L267" s="113"/>
      <c r="M267" s="113"/>
      <c r="N267" s="113"/>
      <c r="O267" s="113"/>
    </row>
    <row r="268" spans="9:15" x14ac:dyDescent="0.25">
      <c r="I268" s="83"/>
      <c r="J268" s="83"/>
      <c r="K268" s="113"/>
      <c r="L268" s="113"/>
      <c r="M268" s="113"/>
      <c r="N268" s="113"/>
      <c r="O268" s="113"/>
    </row>
    <row r="269" spans="9:15" x14ac:dyDescent="0.25">
      <c r="I269" s="83"/>
      <c r="J269" s="83"/>
      <c r="K269" s="113"/>
      <c r="L269" s="113"/>
      <c r="M269" s="113"/>
      <c r="N269" s="113"/>
      <c r="O269" s="113"/>
    </row>
    <row r="270" spans="9:15" x14ac:dyDescent="0.25">
      <c r="I270" s="83"/>
      <c r="J270" s="83"/>
      <c r="K270" s="113"/>
      <c r="L270" s="113"/>
      <c r="M270" s="113"/>
      <c r="N270" s="113"/>
      <c r="O270" s="113"/>
    </row>
    <row r="271" spans="9:15" x14ac:dyDescent="0.25">
      <c r="I271" s="83"/>
      <c r="J271" s="83"/>
      <c r="K271" s="113"/>
      <c r="L271" s="113"/>
      <c r="M271" s="113"/>
      <c r="N271" s="113"/>
      <c r="O271" s="113"/>
    </row>
    <row r="272" spans="9:15" x14ac:dyDescent="0.25">
      <c r="I272" s="83"/>
      <c r="J272" s="83"/>
      <c r="K272" s="113"/>
      <c r="L272" s="113"/>
      <c r="M272" s="113"/>
      <c r="N272" s="113"/>
      <c r="O272" s="113"/>
    </row>
    <row r="273" spans="9:15" x14ac:dyDescent="0.25">
      <c r="I273" s="83"/>
      <c r="J273" s="83"/>
      <c r="K273" s="113"/>
      <c r="L273" s="113"/>
      <c r="M273" s="113"/>
      <c r="N273" s="113"/>
      <c r="O273" s="113"/>
    </row>
    <row r="274" spans="9:15" x14ac:dyDescent="0.25">
      <c r="I274" s="83"/>
      <c r="J274" s="83"/>
      <c r="K274" s="113"/>
      <c r="L274" s="113"/>
      <c r="M274" s="113"/>
      <c r="N274" s="113"/>
      <c r="O274" s="113"/>
    </row>
    <row r="275" spans="9:15" x14ac:dyDescent="0.25">
      <c r="I275" s="83"/>
      <c r="J275" s="83"/>
      <c r="K275" s="113"/>
      <c r="L275" s="113"/>
      <c r="M275" s="113"/>
      <c r="N275" s="113"/>
      <c r="O275" s="113"/>
    </row>
    <row r="276" spans="9:15" x14ac:dyDescent="0.25">
      <c r="I276" s="83"/>
      <c r="J276" s="83"/>
      <c r="K276" s="113"/>
      <c r="L276" s="113"/>
      <c r="M276" s="113"/>
      <c r="N276" s="113"/>
      <c r="O276" s="113"/>
    </row>
    <row r="277" spans="9:15" x14ac:dyDescent="0.25">
      <c r="I277" s="83"/>
      <c r="J277" s="83"/>
      <c r="K277" s="113"/>
      <c r="L277" s="113"/>
      <c r="M277" s="113"/>
      <c r="N277" s="113"/>
      <c r="O277" s="113"/>
    </row>
    <row r="278" spans="9:15" x14ac:dyDescent="0.25">
      <c r="I278" s="83"/>
      <c r="J278" s="83"/>
      <c r="K278" s="113"/>
      <c r="L278" s="113"/>
      <c r="M278" s="113"/>
      <c r="N278" s="113"/>
      <c r="O278" s="113"/>
    </row>
    <row r="279" spans="9:15" x14ac:dyDescent="0.25">
      <c r="I279" s="83"/>
      <c r="J279" s="83"/>
      <c r="K279" s="113"/>
      <c r="L279" s="113"/>
      <c r="M279" s="113"/>
      <c r="N279" s="113"/>
      <c r="O279" s="113"/>
    </row>
    <row r="280" spans="9:15" x14ac:dyDescent="0.25">
      <c r="I280" s="83"/>
      <c r="J280" s="83"/>
      <c r="K280" s="113"/>
      <c r="L280" s="113"/>
      <c r="M280" s="113"/>
      <c r="N280" s="113"/>
      <c r="O280" s="113"/>
    </row>
    <row r="281" spans="9:15" x14ac:dyDescent="0.25">
      <c r="I281" s="83"/>
      <c r="J281" s="83"/>
      <c r="K281" s="113"/>
      <c r="L281" s="113"/>
      <c r="M281" s="113"/>
      <c r="N281" s="113"/>
      <c r="O281" s="113"/>
    </row>
    <row r="282" spans="9:15" x14ac:dyDescent="0.25">
      <c r="I282" s="83"/>
      <c r="J282" s="83"/>
      <c r="K282" s="113"/>
      <c r="L282" s="113"/>
      <c r="M282" s="113"/>
      <c r="N282" s="113"/>
      <c r="O282" s="113"/>
    </row>
    <row r="283" spans="9:15" x14ac:dyDescent="0.25">
      <c r="I283" s="83"/>
      <c r="J283" s="83"/>
      <c r="K283" s="113"/>
      <c r="L283" s="113"/>
      <c r="M283" s="113"/>
      <c r="N283" s="113"/>
      <c r="O283" s="113"/>
    </row>
    <row r="284" spans="9:15" x14ac:dyDescent="0.25">
      <c r="I284" s="83"/>
      <c r="J284" s="83"/>
      <c r="K284" s="113"/>
      <c r="L284" s="113"/>
      <c r="M284" s="113"/>
      <c r="N284" s="113"/>
      <c r="O284" s="113"/>
    </row>
    <row r="285" spans="9:15" x14ac:dyDescent="0.25">
      <c r="I285" s="83"/>
      <c r="J285" s="83"/>
      <c r="K285" s="113"/>
      <c r="L285" s="113"/>
      <c r="M285" s="113"/>
      <c r="N285" s="113"/>
      <c r="O285" s="113"/>
    </row>
    <row r="286" spans="9:15" x14ac:dyDescent="0.25">
      <c r="I286" s="83"/>
      <c r="J286" s="83"/>
      <c r="K286" s="113"/>
      <c r="L286" s="113"/>
      <c r="M286" s="113"/>
      <c r="N286" s="113"/>
      <c r="O286" s="113"/>
    </row>
    <row r="287" spans="9:15" x14ac:dyDescent="0.25">
      <c r="I287" s="83"/>
      <c r="J287" s="83"/>
      <c r="K287" s="113"/>
      <c r="L287" s="113"/>
      <c r="M287" s="113"/>
      <c r="N287" s="113"/>
      <c r="O287" s="113"/>
    </row>
    <row r="288" spans="9:15" x14ac:dyDescent="0.25">
      <c r="I288" s="83"/>
      <c r="J288" s="83"/>
      <c r="K288" s="113"/>
      <c r="L288" s="113"/>
      <c r="M288" s="113"/>
      <c r="N288" s="113"/>
      <c r="O288" s="113"/>
    </row>
    <row r="289" spans="9:15" x14ac:dyDescent="0.25">
      <c r="I289" s="83"/>
      <c r="J289" s="83"/>
      <c r="K289" s="113"/>
      <c r="L289" s="113"/>
      <c r="M289" s="113"/>
      <c r="N289" s="113"/>
      <c r="O289" s="113"/>
    </row>
    <row r="290" spans="9:15" x14ac:dyDescent="0.25">
      <c r="I290" s="83"/>
      <c r="J290" s="83"/>
      <c r="K290" s="113"/>
      <c r="L290" s="113"/>
      <c r="M290" s="113"/>
      <c r="N290" s="113"/>
      <c r="O290" s="113"/>
    </row>
    <row r="291" spans="9:15" x14ac:dyDescent="0.25">
      <c r="I291" s="83"/>
      <c r="J291" s="83"/>
      <c r="K291" s="113"/>
      <c r="L291" s="113"/>
      <c r="M291" s="113"/>
      <c r="N291" s="113"/>
      <c r="O291" s="113"/>
    </row>
    <row r="292" spans="9:15" x14ac:dyDescent="0.25">
      <c r="I292" s="83"/>
      <c r="J292" s="83"/>
      <c r="K292" s="113"/>
      <c r="L292" s="113"/>
      <c r="M292" s="113"/>
      <c r="N292" s="113"/>
      <c r="O292" s="113"/>
    </row>
    <row r="293" spans="9:15" x14ac:dyDescent="0.25">
      <c r="I293" s="83"/>
      <c r="J293" s="83"/>
      <c r="K293" s="113"/>
      <c r="L293" s="113"/>
      <c r="M293" s="113"/>
      <c r="N293" s="113"/>
      <c r="O293" s="113"/>
    </row>
    <row r="294" spans="9:15" x14ac:dyDescent="0.25">
      <c r="I294" s="83"/>
      <c r="J294" s="83"/>
      <c r="K294" s="113"/>
      <c r="L294" s="113"/>
      <c r="M294" s="113"/>
      <c r="N294" s="113"/>
      <c r="O294" s="113"/>
    </row>
    <row r="295" spans="9:15" x14ac:dyDescent="0.25">
      <c r="I295" s="83"/>
      <c r="J295" s="83"/>
      <c r="K295" s="113"/>
      <c r="L295" s="113"/>
      <c r="M295" s="113"/>
      <c r="N295" s="113"/>
      <c r="O295" s="113"/>
    </row>
    <row r="296" spans="9:15" x14ac:dyDescent="0.25">
      <c r="I296" s="83"/>
      <c r="J296" s="83"/>
      <c r="K296" s="113"/>
      <c r="L296" s="113"/>
      <c r="M296" s="113"/>
      <c r="N296" s="113"/>
      <c r="O296" s="113"/>
    </row>
    <row r="297" spans="9:15" x14ac:dyDescent="0.25">
      <c r="I297" s="83"/>
      <c r="J297" s="83"/>
      <c r="K297" s="113"/>
      <c r="L297" s="113"/>
      <c r="M297" s="113"/>
      <c r="N297" s="113"/>
      <c r="O297" s="113"/>
    </row>
    <row r="298" spans="9:15" x14ac:dyDescent="0.25">
      <c r="I298" s="83"/>
      <c r="J298" s="83"/>
      <c r="K298" s="113"/>
      <c r="L298" s="113"/>
      <c r="M298" s="113"/>
      <c r="N298" s="113"/>
      <c r="O298" s="113"/>
    </row>
    <row r="299" spans="9:15" x14ac:dyDescent="0.25">
      <c r="I299" s="83"/>
      <c r="J299" s="83"/>
      <c r="K299" s="113"/>
      <c r="L299" s="113"/>
      <c r="M299" s="113"/>
      <c r="N299" s="113"/>
      <c r="O299" s="113"/>
    </row>
    <row r="300" spans="9:15" x14ac:dyDescent="0.25">
      <c r="I300" s="83"/>
      <c r="J300" s="83"/>
      <c r="K300" s="113"/>
      <c r="L300" s="113"/>
      <c r="M300" s="113"/>
      <c r="N300" s="113"/>
      <c r="O300" s="113"/>
    </row>
    <row r="301" spans="9:15" x14ac:dyDescent="0.25">
      <c r="I301" s="83"/>
      <c r="J301" s="83"/>
      <c r="K301" s="113"/>
      <c r="L301" s="113"/>
      <c r="M301" s="113"/>
      <c r="N301" s="113"/>
      <c r="O301" s="113"/>
    </row>
    <row r="302" spans="9:15" x14ac:dyDescent="0.25">
      <c r="I302" s="83"/>
      <c r="J302" s="83"/>
      <c r="K302" s="113"/>
      <c r="L302" s="113"/>
      <c r="M302" s="113"/>
      <c r="N302" s="113"/>
      <c r="O302" s="113"/>
    </row>
    <row r="303" spans="9:15" x14ac:dyDescent="0.25">
      <c r="I303" s="83"/>
      <c r="J303" s="83"/>
      <c r="K303" s="113"/>
      <c r="L303" s="113"/>
      <c r="M303" s="113"/>
      <c r="N303" s="113"/>
      <c r="O303" s="113"/>
    </row>
    <row r="304" spans="9:15" x14ac:dyDescent="0.25">
      <c r="I304" s="83"/>
      <c r="J304" s="83"/>
      <c r="K304" s="113"/>
      <c r="L304" s="113"/>
      <c r="M304" s="113"/>
      <c r="N304" s="113"/>
      <c r="O304" s="113"/>
    </row>
    <row r="305" spans="9:15" x14ac:dyDescent="0.25">
      <c r="I305" s="83"/>
      <c r="J305" s="83"/>
      <c r="K305" s="113"/>
      <c r="L305" s="113"/>
      <c r="M305" s="113"/>
      <c r="N305" s="113"/>
      <c r="O305" s="113"/>
    </row>
    <row r="306" spans="9:15" x14ac:dyDescent="0.25">
      <c r="I306" s="83"/>
      <c r="J306" s="83"/>
      <c r="K306" s="113"/>
      <c r="L306" s="113"/>
      <c r="M306" s="113"/>
      <c r="N306" s="113"/>
      <c r="O306" s="113"/>
    </row>
    <row r="307" spans="9:15" x14ac:dyDescent="0.25">
      <c r="I307" s="83"/>
      <c r="J307" s="83"/>
      <c r="K307" s="113"/>
      <c r="L307" s="113"/>
      <c r="M307" s="113"/>
      <c r="N307" s="113"/>
      <c r="O307" s="113"/>
    </row>
    <row r="308" spans="9:15" x14ac:dyDescent="0.25">
      <c r="I308" s="83"/>
      <c r="J308" s="83"/>
      <c r="K308" s="113"/>
      <c r="L308" s="113"/>
      <c r="M308" s="113"/>
      <c r="N308" s="113"/>
      <c r="O308" s="113"/>
    </row>
    <row r="309" spans="9:15" x14ac:dyDescent="0.25">
      <c r="I309" s="83"/>
      <c r="J309" s="83"/>
      <c r="K309" s="113"/>
      <c r="L309" s="113"/>
      <c r="M309" s="113"/>
      <c r="N309" s="113"/>
      <c r="O309" s="113"/>
    </row>
    <row r="310" spans="9:15" x14ac:dyDescent="0.25">
      <c r="I310" s="83"/>
      <c r="J310" s="83"/>
      <c r="K310" s="113"/>
      <c r="L310" s="113"/>
      <c r="M310" s="113"/>
      <c r="N310" s="113"/>
      <c r="O310" s="113"/>
    </row>
    <row r="311" spans="9:15" x14ac:dyDescent="0.25">
      <c r="I311" s="83"/>
      <c r="J311" s="83"/>
      <c r="K311" s="113"/>
      <c r="L311" s="113"/>
      <c r="M311" s="113"/>
      <c r="N311" s="113"/>
      <c r="O311" s="113"/>
    </row>
    <row r="312" spans="9:15" x14ac:dyDescent="0.25">
      <c r="I312" s="83"/>
      <c r="J312" s="83"/>
      <c r="K312" s="113"/>
      <c r="L312" s="113"/>
      <c r="M312" s="113"/>
      <c r="N312" s="113"/>
      <c r="O312" s="113"/>
    </row>
    <row r="313" spans="9:15" x14ac:dyDescent="0.25">
      <c r="I313" s="83"/>
      <c r="J313" s="83"/>
      <c r="K313" s="113"/>
      <c r="L313" s="113"/>
      <c r="M313" s="113"/>
      <c r="N313" s="113"/>
      <c r="O313" s="113"/>
    </row>
    <row r="314" spans="9:15" x14ac:dyDescent="0.25">
      <c r="I314" s="83"/>
      <c r="J314" s="83"/>
      <c r="K314" s="113"/>
      <c r="L314" s="113"/>
      <c r="M314" s="113"/>
      <c r="N314" s="113"/>
      <c r="O314" s="113"/>
    </row>
    <row r="315" spans="9:15" x14ac:dyDescent="0.25">
      <c r="I315" s="83"/>
      <c r="J315" s="83"/>
      <c r="K315" s="113"/>
      <c r="L315" s="113"/>
      <c r="M315" s="113"/>
      <c r="N315" s="113"/>
      <c r="O315" s="113"/>
    </row>
    <row r="316" spans="9:15" x14ac:dyDescent="0.25">
      <c r="I316" s="83"/>
      <c r="J316" s="83"/>
      <c r="K316" s="113"/>
      <c r="L316" s="113"/>
      <c r="M316" s="113"/>
      <c r="N316" s="113"/>
      <c r="O316" s="113"/>
    </row>
    <row r="317" spans="9:15" x14ac:dyDescent="0.25">
      <c r="I317" s="83"/>
      <c r="J317" s="83"/>
      <c r="K317" s="113"/>
      <c r="L317" s="113"/>
      <c r="M317" s="113"/>
      <c r="N317" s="113"/>
      <c r="O317" s="113"/>
    </row>
    <row r="318" spans="9:15" x14ac:dyDescent="0.25">
      <c r="I318" s="83"/>
      <c r="J318" s="83"/>
      <c r="K318" s="113"/>
      <c r="L318" s="113"/>
      <c r="M318" s="113"/>
      <c r="N318" s="113"/>
      <c r="O318" s="113"/>
    </row>
    <row r="319" spans="9:15" x14ac:dyDescent="0.25">
      <c r="I319" s="83"/>
      <c r="J319" s="83"/>
      <c r="K319" s="113"/>
      <c r="L319" s="113"/>
      <c r="M319" s="113"/>
      <c r="N319" s="113"/>
      <c r="O319" s="113"/>
    </row>
    <row r="320" spans="9:15" x14ac:dyDescent="0.25">
      <c r="I320" s="83"/>
      <c r="J320" s="83"/>
      <c r="K320" s="113"/>
      <c r="L320" s="113"/>
      <c r="M320" s="113"/>
      <c r="N320" s="113"/>
      <c r="O320" s="113"/>
    </row>
    <row r="321" spans="9:15" x14ac:dyDescent="0.25">
      <c r="I321" s="83"/>
      <c r="J321" s="83"/>
      <c r="K321" s="113"/>
      <c r="L321" s="113"/>
      <c r="M321" s="113"/>
      <c r="N321" s="113"/>
      <c r="O321" s="113"/>
    </row>
    <row r="322" spans="9:15" x14ac:dyDescent="0.25">
      <c r="I322" s="83"/>
      <c r="J322" s="83"/>
      <c r="K322" s="113"/>
      <c r="L322" s="113"/>
      <c r="M322" s="113"/>
      <c r="N322" s="113"/>
      <c r="O322" s="113"/>
    </row>
    <row r="323" spans="9:15" x14ac:dyDescent="0.25">
      <c r="I323" s="83"/>
      <c r="J323" s="83"/>
      <c r="K323" s="113"/>
      <c r="L323" s="113"/>
      <c r="M323" s="113"/>
      <c r="N323" s="113"/>
      <c r="O323" s="113"/>
    </row>
    <row r="324" spans="9:15" x14ac:dyDescent="0.25">
      <c r="I324" s="83"/>
      <c r="J324" s="83"/>
      <c r="K324" s="113"/>
      <c r="L324" s="113"/>
      <c r="M324" s="113"/>
      <c r="N324" s="113"/>
      <c r="O324" s="113"/>
    </row>
    <row r="325" spans="9:15" x14ac:dyDescent="0.25">
      <c r="I325" s="83"/>
      <c r="J325" s="83"/>
      <c r="K325" s="113"/>
      <c r="L325" s="113"/>
      <c r="M325" s="113"/>
      <c r="N325" s="113"/>
      <c r="O325" s="113"/>
    </row>
    <row r="326" spans="9:15" x14ac:dyDescent="0.25">
      <c r="I326" s="83"/>
      <c r="J326" s="83"/>
      <c r="K326" s="113"/>
      <c r="L326" s="113"/>
      <c r="M326" s="113"/>
      <c r="N326" s="113"/>
      <c r="O326" s="113"/>
    </row>
    <row r="327" spans="9:15" x14ac:dyDescent="0.25">
      <c r="I327" s="83"/>
      <c r="J327" s="83"/>
      <c r="K327" s="113"/>
      <c r="L327" s="113"/>
      <c r="M327" s="113"/>
      <c r="N327" s="113"/>
      <c r="O327" s="113"/>
    </row>
    <row r="328" spans="9:15" x14ac:dyDescent="0.25">
      <c r="I328" s="83"/>
      <c r="J328" s="83"/>
      <c r="K328" s="113"/>
      <c r="L328" s="113"/>
      <c r="M328" s="113"/>
      <c r="N328" s="113"/>
      <c r="O328" s="113"/>
    </row>
    <row r="329" spans="9:15" x14ac:dyDescent="0.25">
      <c r="I329" s="83"/>
      <c r="J329" s="83"/>
      <c r="K329" s="113"/>
      <c r="L329" s="113"/>
      <c r="M329" s="113"/>
      <c r="N329" s="113"/>
      <c r="O329" s="113"/>
    </row>
    <row r="330" spans="9:15" x14ac:dyDescent="0.25">
      <c r="I330" s="83"/>
      <c r="J330" s="83"/>
      <c r="K330" s="113"/>
      <c r="L330" s="113"/>
      <c r="M330" s="113"/>
      <c r="N330" s="113"/>
      <c r="O330" s="113"/>
    </row>
    <row r="331" spans="9:15" x14ac:dyDescent="0.25">
      <c r="I331" s="240"/>
      <c r="J331" s="240"/>
      <c r="K331" s="241"/>
      <c r="L331" s="241"/>
      <c r="M331" s="241"/>
      <c r="N331" s="241"/>
      <c r="O331" s="241"/>
    </row>
  </sheetData>
  <mergeCells count="18">
    <mergeCell ref="I68:J68"/>
    <mergeCell ref="B2:D2"/>
    <mergeCell ref="K2:O2"/>
    <mergeCell ref="B10:D10"/>
    <mergeCell ref="B22:D22"/>
    <mergeCell ref="A33:G33"/>
    <mergeCell ref="I34:J34"/>
    <mergeCell ref="I36:O36"/>
    <mergeCell ref="A48:F48"/>
    <mergeCell ref="A49:F49"/>
    <mergeCell ref="R49:S49"/>
    <mergeCell ref="R60:S60"/>
    <mergeCell ref="I70:O70"/>
    <mergeCell ref="I102:J102"/>
    <mergeCell ref="A145:F145"/>
    <mergeCell ref="J145:O145"/>
    <mergeCell ref="A146:B146"/>
    <mergeCell ref="J146:K146"/>
  </mergeCells>
  <printOptions horizontalCentered="1"/>
  <pageMargins left="0" right="0" top="1.25" bottom="0.3" header="0.5" footer="0.3"/>
  <pageSetup scale="60" orientation="portrait" r:id="rId1"/>
  <headerFooter>
    <oddHeader>&amp;C&amp;G</oddHeader>
  </headerFooter>
  <rowBreaks count="1" manualBreakCount="1">
    <brk id="69" max="14" man="1"/>
  </rowBreaks>
  <colBreaks count="1" manualBreakCount="1">
    <brk id="8" max="142" man="1"/>
  </colBreaks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315E97-1E11-41C2-ABC1-31295A84338E}">
  <dimension ref="A2:L176"/>
  <sheetViews>
    <sheetView tabSelected="1" workbookViewId="0">
      <selection activeCell="D142" sqref="D142"/>
    </sheetView>
  </sheetViews>
  <sheetFormatPr defaultColWidth="9.140625" defaultRowHeight="15.75" x14ac:dyDescent="0.25"/>
  <cols>
    <col min="1" max="1" width="15.7109375" style="242" customWidth="1"/>
    <col min="2" max="2" width="44.28515625" style="242" customWidth="1"/>
    <col min="3" max="3" width="13.28515625" style="242" customWidth="1"/>
    <col min="4" max="5" width="13.85546875" style="242" customWidth="1"/>
    <col min="6" max="6" width="11.28515625" style="242" customWidth="1"/>
    <col min="7" max="7" width="19" style="243" customWidth="1"/>
    <col min="8" max="8" width="19.85546875" style="242" customWidth="1"/>
    <col min="9" max="9" width="21.85546875" style="243" customWidth="1"/>
    <col min="10" max="10" width="14.7109375" style="242" customWidth="1"/>
    <col min="11" max="16384" width="9.140625" style="242"/>
  </cols>
  <sheetData>
    <row r="2" spans="1:10" ht="21.75" customHeight="1" x14ac:dyDescent="0.25">
      <c r="A2" s="348"/>
      <c r="B2" s="348"/>
      <c r="C2" s="348"/>
      <c r="D2" s="348"/>
      <c r="E2" s="348"/>
      <c r="F2" s="348"/>
      <c r="G2" s="348"/>
      <c r="H2" s="348"/>
      <c r="I2" s="348"/>
      <c r="J2" s="348"/>
    </row>
    <row r="3" spans="1:10" ht="18.75" customHeight="1" x14ac:dyDescent="0.25">
      <c r="A3" s="348"/>
      <c r="B3" s="348"/>
      <c r="C3" s="348"/>
      <c r="D3" s="348"/>
      <c r="E3" s="348"/>
      <c r="F3" s="348"/>
      <c r="G3" s="348"/>
      <c r="H3" s="348"/>
      <c r="I3" s="348"/>
      <c r="J3" s="348"/>
    </row>
    <row r="4" spans="1:10" ht="20.25" customHeight="1" x14ac:dyDescent="0.25">
      <c r="A4" s="348"/>
      <c r="B4" s="348"/>
      <c r="C4" s="348"/>
      <c r="D4" s="348"/>
      <c r="E4" s="348"/>
      <c r="F4" s="348"/>
      <c r="G4" s="348"/>
      <c r="H4" s="348"/>
      <c r="I4" s="348"/>
      <c r="J4" s="348"/>
    </row>
    <row r="5" spans="1:10" ht="18.75" customHeight="1" x14ac:dyDescent="0.25">
      <c r="A5" s="348"/>
      <c r="B5" s="348"/>
      <c r="C5" s="348"/>
      <c r="D5" s="348"/>
      <c r="E5" s="348"/>
      <c r="F5" s="348"/>
      <c r="G5" s="348"/>
      <c r="H5" s="348"/>
      <c r="I5" s="348"/>
      <c r="J5" s="348"/>
    </row>
    <row r="6" spans="1:10" ht="12.75" customHeight="1" thickBot="1" x14ac:dyDescent="0.3">
      <c r="A6" s="243"/>
      <c r="B6" s="243"/>
    </row>
    <row r="7" spans="1:10" ht="54" customHeight="1" thickBot="1" x14ac:dyDescent="0.3">
      <c r="A7" s="244" t="s">
        <v>151</v>
      </c>
      <c r="B7" s="245" t="s">
        <v>152</v>
      </c>
      <c r="C7" s="246" t="s">
        <v>153</v>
      </c>
      <c r="D7" s="247" t="s">
        <v>154</v>
      </c>
      <c r="E7" s="349" t="s">
        <v>155</v>
      </c>
      <c r="F7" s="350"/>
      <c r="G7" s="246" t="s">
        <v>156</v>
      </c>
      <c r="H7" s="247" t="s">
        <v>157</v>
      </c>
      <c r="I7" s="349" t="s">
        <v>155</v>
      </c>
      <c r="J7" s="350"/>
    </row>
    <row r="8" spans="1:10" ht="16.5" customHeight="1" thickBot="1" x14ac:dyDescent="0.3">
      <c r="A8" s="248">
        <v>1</v>
      </c>
      <c r="B8" s="249" t="s">
        <v>158</v>
      </c>
      <c r="C8" s="250">
        <f>+C9+C54+C89+C113</f>
        <v>95595</v>
      </c>
      <c r="D8" s="251">
        <f>+D9+D54+D89+D113</f>
        <v>92297</v>
      </c>
      <c r="E8" s="251">
        <f>+E9+E54+E89+E113</f>
        <v>-3298</v>
      </c>
      <c r="F8" s="252">
        <f>+E8/C8</f>
        <v>-3.449971232805063E-2</v>
      </c>
      <c r="G8" s="253">
        <f>+G9+G54+G89+G113</f>
        <v>3442798746.1700001</v>
      </c>
      <c r="H8" s="254">
        <f>+H9+H54+H89+H113</f>
        <v>3331074005.6700001</v>
      </c>
      <c r="I8" s="254">
        <f>+I9+I54+I89+I113</f>
        <v>-111724740.5</v>
      </c>
      <c r="J8" s="252">
        <f>+I8/G8</f>
        <v>-3.2451719875955597E-2</v>
      </c>
    </row>
    <row r="9" spans="1:10" ht="17.25" customHeight="1" thickBot="1" x14ac:dyDescent="0.3">
      <c r="A9" s="255">
        <v>11</v>
      </c>
      <c r="B9" s="256" t="s">
        <v>159</v>
      </c>
      <c r="C9" s="257">
        <f>+C10+C16+C25+C31+C40+C45+C50</f>
        <v>9702</v>
      </c>
      <c r="D9" s="258">
        <f>+D10+D16+D25+D31+D40+D45+D50</f>
        <v>9204</v>
      </c>
      <c r="E9" s="258">
        <f>+E10+E16+E25+E31+E40+E45+E50</f>
        <v>-498</v>
      </c>
      <c r="F9" s="259">
        <f>+E9/C9</f>
        <v>-5.1329622758194186E-2</v>
      </c>
      <c r="G9" s="260">
        <f>+G10+G16+G25+G31+G40+G45+G50</f>
        <v>428484800</v>
      </c>
      <c r="H9" s="261">
        <f>+H10+H16+H25+H31+H40+H45+H50</f>
        <v>409702581.67000002</v>
      </c>
      <c r="I9" s="261">
        <f>+I10+I16+I25+I31+I40+I45+I50</f>
        <v>-18782218.330000002</v>
      </c>
      <c r="J9" s="259">
        <f t="shared" ref="J9:J74" si="0">+I9/G9</f>
        <v>-4.3834036423229021E-2</v>
      </c>
    </row>
    <row r="10" spans="1:10" ht="37.5" customHeight="1" thickBot="1" x14ac:dyDescent="0.3">
      <c r="A10" s="262">
        <v>1111</v>
      </c>
      <c r="B10" s="263" t="s">
        <v>160</v>
      </c>
      <c r="C10" s="264">
        <f>+C11+C12+C13+C14+C15</f>
        <v>850</v>
      </c>
      <c r="D10" s="265">
        <f>+D11+D12+D13+D14+D15</f>
        <v>739</v>
      </c>
      <c r="E10" s="265">
        <f>+E11+E12+E13+E14+E15</f>
        <v>-111</v>
      </c>
      <c r="F10" s="266">
        <f t="shared" ref="F10:F75" si="1">+E10/C10</f>
        <v>-0.13058823529411764</v>
      </c>
      <c r="G10" s="267">
        <f>+G11+G12+G13+G14+G15</f>
        <v>39128950</v>
      </c>
      <c r="H10" s="268">
        <f>+H11+H12+H13+H14+H15</f>
        <v>33922150</v>
      </c>
      <c r="I10" s="268">
        <f>+I11+I12+I13+I14+I15</f>
        <v>-5206800.0000000037</v>
      </c>
      <c r="J10" s="266">
        <f t="shared" si="0"/>
        <v>-0.13306771584721808</v>
      </c>
    </row>
    <row r="11" spans="1:10" x14ac:dyDescent="0.25">
      <c r="A11" s="269">
        <v>1111111</v>
      </c>
      <c r="B11" s="270" t="s">
        <v>161</v>
      </c>
      <c r="C11" s="271">
        <v>23</v>
      </c>
      <c r="D11" s="272">
        <v>11</v>
      </c>
      <c r="E11" s="272">
        <f>+D11-C11</f>
        <v>-12</v>
      </c>
      <c r="F11" s="273">
        <f>+E11/C11</f>
        <v>-0.52173913043478259</v>
      </c>
      <c r="G11" s="274">
        <v>825650</v>
      </c>
      <c r="H11" s="275">
        <v>569850</v>
      </c>
      <c r="I11" s="275">
        <f>+H11-G11</f>
        <v>-255800</v>
      </c>
      <c r="J11" s="273">
        <f t="shared" si="0"/>
        <v>-0.30981650820565615</v>
      </c>
    </row>
    <row r="12" spans="1:10" ht="29.25" customHeight="1" x14ac:dyDescent="0.25">
      <c r="A12" s="276">
        <v>1111112</v>
      </c>
      <c r="B12" s="277" t="s">
        <v>162</v>
      </c>
      <c r="C12" s="271">
        <v>652</v>
      </c>
      <c r="D12" s="272">
        <v>585</v>
      </c>
      <c r="E12" s="272">
        <f>+D12-C12</f>
        <v>-67</v>
      </c>
      <c r="F12" s="273">
        <f t="shared" si="1"/>
        <v>-0.10276073619631902</v>
      </c>
      <c r="G12" s="274">
        <v>30295950.000000004</v>
      </c>
      <c r="H12" s="275">
        <v>26589150</v>
      </c>
      <c r="I12" s="275">
        <f>+H12-G12</f>
        <v>-3706800.0000000037</v>
      </c>
      <c r="J12" s="273">
        <f t="shared" si="0"/>
        <v>-0.12235298777559388</v>
      </c>
    </row>
    <row r="13" spans="1:10" x14ac:dyDescent="0.25">
      <c r="A13" s="276">
        <v>1111113</v>
      </c>
      <c r="B13" s="277" t="s">
        <v>163</v>
      </c>
      <c r="C13" s="271">
        <v>85</v>
      </c>
      <c r="D13" s="272">
        <v>61</v>
      </c>
      <c r="E13" s="272">
        <f>+D13-C13</f>
        <v>-24</v>
      </c>
      <c r="F13" s="273">
        <f t="shared" si="1"/>
        <v>-0.28235294117647058</v>
      </c>
      <c r="G13" s="274">
        <v>4015100</v>
      </c>
      <c r="H13" s="275">
        <v>3063450</v>
      </c>
      <c r="I13" s="275">
        <f>+H13-G13</f>
        <v>-951650</v>
      </c>
      <c r="J13" s="273">
        <f t="shared" si="0"/>
        <v>-0.23701775796368707</v>
      </c>
    </row>
    <row r="14" spans="1:10" ht="27" customHeight="1" x14ac:dyDescent="0.25">
      <c r="A14" s="276">
        <v>1111114</v>
      </c>
      <c r="B14" s="277" t="s">
        <v>164</v>
      </c>
      <c r="C14" s="271">
        <v>28</v>
      </c>
      <c r="D14" s="272">
        <v>28</v>
      </c>
      <c r="E14" s="272">
        <f>+D14-C14</f>
        <v>0</v>
      </c>
      <c r="F14" s="273">
        <f t="shared" si="1"/>
        <v>0</v>
      </c>
      <c r="G14" s="274">
        <v>1189050</v>
      </c>
      <c r="H14" s="275">
        <v>1189050</v>
      </c>
      <c r="I14" s="275">
        <f>+H14-G14</f>
        <v>0</v>
      </c>
      <c r="J14" s="273">
        <f t="shared" si="0"/>
        <v>0</v>
      </c>
    </row>
    <row r="15" spans="1:10" ht="32.25" customHeight="1" thickBot="1" x14ac:dyDescent="0.3">
      <c r="A15" s="278">
        <v>1111115</v>
      </c>
      <c r="B15" s="279" t="s">
        <v>165</v>
      </c>
      <c r="C15" s="280">
        <v>62</v>
      </c>
      <c r="D15" s="281">
        <v>54</v>
      </c>
      <c r="E15" s="272">
        <f>+D15-C15</f>
        <v>-8</v>
      </c>
      <c r="F15" s="282">
        <f t="shared" si="1"/>
        <v>-0.12903225806451613</v>
      </c>
      <c r="G15" s="283">
        <v>2803200</v>
      </c>
      <c r="H15" s="284">
        <v>2510650</v>
      </c>
      <c r="I15" s="275">
        <f>+H15-G15</f>
        <v>-292550</v>
      </c>
      <c r="J15" s="282">
        <f t="shared" si="0"/>
        <v>-0.1043628710045662</v>
      </c>
    </row>
    <row r="16" spans="1:10" ht="29.25" customHeight="1" thickBot="1" x14ac:dyDescent="0.3">
      <c r="A16" s="262">
        <v>1112</v>
      </c>
      <c r="B16" s="263" t="s">
        <v>166</v>
      </c>
      <c r="C16" s="264">
        <f t="shared" ref="C16:H16" si="2">+C17+C18+C19+C20+C21+C22+C23+C24</f>
        <v>4631</v>
      </c>
      <c r="D16" s="265">
        <f>+D17+D18+D19+D20+D21+D22+D23+D24</f>
        <v>4383</v>
      </c>
      <c r="E16" s="265">
        <f>+E17+E18+E19+E20+E21+E22+E23+E24</f>
        <v>-248</v>
      </c>
      <c r="F16" s="266">
        <f t="shared" si="1"/>
        <v>-5.355214856402505E-2</v>
      </c>
      <c r="G16" s="267">
        <f t="shared" si="2"/>
        <v>214207850</v>
      </c>
      <c r="H16" s="268">
        <f t="shared" si="2"/>
        <v>204917556.67000002</v>
      </c>
      <c r="I16" s="268">
        <f>+I17+I18+I19+I20+I21+I22+I23+I24</f>
        <v>-9290293.3299999982</v>
      </c>
      <c r="J16" s="266">
        <f t="shared" si="0"/>
        <v>-4.3370461586725223E-2</v>
      </c>
    </row>
    <row r="17" spans="1:10" x14ac:dyDescent="0.25">
      <c r="A17" s="269">
        <v>1112111</v>
      </c>
      <c r="B17" s="270" t="s">
        <v>161</v>
      </c>
      <c r="C17" s="271">
        <v>10</v>
      </c>
      <c r="D17" s="272">
        <v>7</v>
      </c>
      <c r="E17" s="272">
        <f t="shared" ref="E17:E24" si="3">+D17-C17</f>
        <v>-3</v>
      </c>
      <c r="F17" s="273">
        <f t="shared" si="1"/>
        <v>-0.3</v>
      </c>
      <c r="G17" s="274">
        <v>549350</v>
      </c>
      <c r="H17" s="275">
        <v>462650</v>
      </c>
      <c r="I17" s="275">
        <f t="shared" ref="I17:I24" si="4">+H17-G17</f>
        <v>-86700</v>
      </c>
      <c r="J17" s="273">
        <f t="shared" si="0"/>
        <v>-0.15782288158733049</v>
      </c>
    </row>
    <row r="18" spans="1:10" ht="29.25" customHeight="1" x14ac:dyDescent="0.25">
      <c r="A18" s="276">
        <v>1112112</v>
      </c>
      <c r="B18" s="277" t="s">
        <v>162</v>
      </c>
      <c r="C18" s="271">
        <v>647</v>
      </c>
      <c r="D18" s="272">
        <v>617</v>
      </c>
      <c r="E18" s="272">
        <f t="shared" si="3"/>
        <v>-30</v>
      </c>
      <c r="F18" s="273">
        <f t="shared" si="1"/>
        <v>-4.6367851622874809E-2</v>
      </c>
      <c r="G18" s="274">
        <v>32349750</v>
      </c>
      <c r="H18" s="275">
        <v>32343190</v>
      </c>
      <c r="I18" s="275">
        <f t="shared" si="4"/>
        <v>-6560</v>
      </c>
      <c r="J18" s="273">
        <f t="shared" si="0"/>
        <v>-2.0278363820431378E-4</v>
      </c>
    </row>
    <row r="19" spans="1:10" ht="32.25" customHeight="1" x14ac:dyDescent="0.25">
      <c r="A19" s="276">
        <v>1112122</v>
      </c>
      <c r="B19" s="277" t="s">
        <v>167</v>
      </c>
      <c r="C19" s="271">
        <v>27</v>
      </c>
      <c r="D19" s="272">
        <v>29</v>
      </c>
      <c r="E19" s="272">
        <f t="shared" si="3"/>
        <v>2</v>
      </c>
      <c r="F19" s="273">
        <f t="shared" si="1"/>
        <v>7.407407407407407E-2</v>
      </c>
      <c r="G19" s="274">
        <v>1077450</v>
      </c>
      <c r="H19" s="275">
        <v>1156850</v>
      </c>
      <c r="I19" s="275">
        <f t="shared" si="4"/>
        <v>79400</v>
      </c>
      <c r="J19" s="273">
        <f t="shared" si="0"/>
        <v>7.369251473386236E-2</v>
      </c>
    </row>
    <row r="20" spans="1:10" ht="37.5" customHeight="1" x14ac:dyDescent="0.25">
      <c r="A20" s="276">
        <v>1112213</v>
      </c>
      <c r="B20" s="277" t="s">
        <v>168</v>
      </c>
      <c r="C20" s="271">
        <v>79</v>
      </c>
      <c r="D20" s="272">
        <v>71</v>
      </c>
      <c r="E20" s="272">
        <f t="shared" si="3"/>
        <v>-8</v>
      </c>
      <c r="F20" s="273">
        <f t="shared" si="1"/>
        <v>-0.10126582278481013</v>
      </c>
      <c r="G20" s="274">
        <v>3560550</v>
      </c>
      <c r="H20" s="275">
        <v>3287550</v>
      </c>
      <c r="I20" s="275">
        <f t="shared" si="4"/>
        <v>-273000</v>
      </c>
      <c r="J20" s="273">
        <f t="shared" si="0"/>
        <v>-7.6673547626069011E-2</v>
      </c>
    </row>
    <row r="21" spans="1:10" ht="23.25" customHeight="1" x14ac:dyDescent="0.25">
      <c r="A21" s="276">
        <v>1112214</v>
      </c>
      <c r="B21" s="277" t="s">
        <v>169</v>
      </c>
      <c r="C21" s="271">
        <v>118</v>
      </c>
      <c r="D21" s="272">
        <v>143</v>
      </c>
      <c r="E21" s="272">
        <f t="shared" si="3"/>
        <v>25</v>
      </c>
      <c r="F21" s="273">
        <f t="shared" si="1"/>
        <v>0.21186440677966101</v>
      </c>
      <c r="G21" s="274">
        <v>6261950</v>
      </c>
      <c r="H21" s="275">
        <v>7237750</v>
      </c>
      <c r="I21" s="275">
        <f t="shared" si="4"/>
        <v>975800</v>
      </c>
      <c r="J21" s="273">
        <f t="shared" si="0"/>
        <v>0.15583005293878105</v>
      </c>
    </row>
    <row r="22" spans="1:10" ht="24" customHeight="1" x14ac:dyDescent="0.25">
      <c r="A22" s="276">
        <v>1112215</v>
      </c>
      <c r="B22" s="277" t="s">
        <v>170</v>
      </c>
      <c r="C22" s="271">
        <v>1907</v>
      </c>
      <c r="D22" s="272">
        <v>1784</v>
      </c>
      <c r="E22" s="272">
        <f t="shared" si="3"/>
        <v>-123</v>
      </c>
      <c r="F22" s="273">
        <f t="shared" si="1"/>
        <v>-6.4499213424226529E-2</v>
      </c>
      <c r="G22" s="274">
        <v>80575650</v>
      </c>
      <c r="H22" s="275">
        <v>75316766.670000002</v>
      </c>
      <c r="I22" s="275">
        <f t="shared" si="4"/>
        <v>-5258883.3299999982</v>
      </c>
      <c r="J22" s="273">
        <f t="shared" si="0"/>
        <v>-6.5266409020591193E-2</v>
      </c>
    </row>
    <row r="23" spans="1:10" ht="24.75" customHeight="1" x14ac:dyDescent="0.25">
      <c r="A23" s="276">
        <v>1112216</v>
      </c>
      <c r="B23" s="277" t="s">
        <v>171</v>
      </c>
      <c r="C23" s="271">
        <v>1792</v>
      </c>
      <c r="D23" s="272">
        <v>1670</v>
      </c>
      <c r="E23" s="272">
        <f t="shared" si="3"/>
        <v>-122</v>
      </c>
      <c r="F23" s="273">
        <f t="shared" si="1"/>
        <v>-6.8080357142857137E-2</v>
      </c>
      <c r="G23" s="274">
        <v>87091950</v>
      </c>
      <c r="H23" s="275">
        <v>81829250</v>
      </c>
      <c r="I23" s="275">
        <f t="shared" si="4"/>
        <v>-5262700</v>
      </c>
      <c r="J23" s="273">
        <f t="shared" si="0"/>
        <v>-6.0426939573634535E-2</v>
      </c>
    </row>
    <row r="24" spans="1:10" ht="22.5" customHeight="1" thickBot="1" x14ac:dyDescent="0.3">
      <c r="A24" s="278">
        <v>1112225</v>
      </c>
      <c r="B24" s="279" t="s">
        <v>172</v>
      </c>
      <c r="C24" s="280">
        <v>51</v>
      </c>
      <c r="D24" s="281">
        <v>62</v>
      </c>
      <c r="E24" s="272">
        <f t="shared" si="3"/>
        <v>11</v>
      </c>
      <c r="F24" s="282">
        <f t="shared" si="1"/>
        <v>0.21568627450980393</v>
      </c>
      <c r="G24" s="283">
        <v>2741200</v>
      </c>
      <c r="H24" s="284">
        <v>3283550</v>
      </c>
      <c r="I24" s="275">
        <f t="shared" si="4"/>
        <v>542350</v>
      </c>
      <c r="J24" s="282">
        <f t="shared" si="0"/>
        <v>0.19785130599737341</v>
      </c>
    </row>
    <row r="25" spans="1:10" ht="44.25" customHeight="1" thickBot="1" x14ac:dyDescent="0.3">
      <c r="A25" s="262">
        <v>1113</v>
      </c>
      <c r="B25" s="263" t="s">
        <v>173</v>
      </c>
      <c r="C25" s="264">
        <f>+C26+C27+C28+C29+C30</f>
        <v>1159</v>
      </c>
      <c r="D25" s="265">
        <f>+D26+D27+D28+D29+D30</f>
        <v>1136</v>
      </c>
      <c r="E25" s="265">
        <f>+E26+E27+E28+E29+E30</f>
        <v>-23</v>
      </c>
      <c r="F25" s="266">
        <f>+E25/C25</f>
        <v>-1.9844693701466781E-2</v>
      </c>
      <c r="G25" s="267">
        <f>+G26+G27+G28+G29+G30</f>
        <v>50708250</v>
      </c>
      <c r="H25" s="267">
        <f>+H26+H27+H28+H29+H30</f>
        <v>49775100</v>
      </c>
      <c r="I25" s="268">
        <f>+I26+I27+I28+I29+I30</f>
        <v>-933150</v>
      </c>
      <c r="J25" s="266">
        <f>+I25/G25</f>
        <v>-1.8402330981644999E-2</v>
      </c>
    </row>
    <row r="26" spans="1:10" x14ac:dyDescent="0.25">
      <c r="A26" s="269">
        <v>1113111</v>
      </c>
      <c r="B26" s="270" t="s">
        <v>161</v>
      </c>
      <c r="C26" s="271">
        <v>52</v>
      </c>
      <c r="D26" s="272">
        <v>36</v>
      </c>
      <c r="E26" s="272">
        <f>+D26-C26</f>
        <v>-16</v>
      </c>
      <c r="F26" s="273">
        <f t="shared" si="1"/>
        <v>-0.30769230769230771</v>
      </c>
      <c r="G26" s="274">
        <v>2622600</v>
      </c>
      <c r="H26" s="275">
        <v>1811550</v>
      </c>
      <c r="I26" s="275">
        <f>+H26-G26</f>
        <v>-811050</v>
      </c>
      <c r="J26" s="273">
        <f t="shared" si="0"/>
        <v>-0.30925417524593912</v>
      </c>
    </row>
    <row r="27" spans="1:10" ht="28.5" customHeight="1" x14ac:dyDescent="0.25">
      <c r="A27" s="276">
        <v>1113112</v>
      </c>
      <c r="B27" s="277" t="s">
        <v>162</v>
      </c>
      <c r="C27" s="271">
        <v>872</v>
      </c>
      <c r="D27" s="272">
        <v>854</v>
      </c>
      <c r="E27" s="272">
        <f>+D27-C27</f>
        <v>-18</v>
      </c>
      <c r="F27" s="273">
        <f>+E27/C27</f>
        <v>-2.0642201834862386E-2</v>
      </c>
      <c r="G27" s="274">
        <v>38671650</v>
      </c>
      <c r="H27" s="275">
        <v>38126300</v>
      </c>
      <c r="I27" s="275">
        <f>+H27-G27</f>
        <v>-545350</v>
      </c>
      <c r="J27" s="273">
        <f t="shared" si="0"/>
        <v>-1.4102061846339631E-2</v>
      </c>
    </row>
    <row r="28" spans="1:10" ht="28.5" customHeight="1" x14ac:dyDescent="0.25">
      <c r="A28" s="276">
        <v>1113113</v>
      </c>
      <c r="B28" s="277" t="s">
        <v>174</v>
      </c>
      <c r="C28" s="271">
        <v>154</v>
      </c>
      <c r="D28" s="272">
        <v>145</v>
      </c>
      <c r="E28" s="272">
        <f>+D28-C28</f>
        <v>-9</v>
      </c>
      <c r="F28" s="273">
        <f t="shared" si="1"/>
        <v>-5.844155844155844E-2</v>
      </c>
      <c r="G28" s="274">
        <v>5831250</v>
      </c>
      <c r="H28" s="275">
        <v>5538150</v>
      </c>
      <c r="I28" s="275">
        <f>+H28-G28</f>
        <v>-293100</v>
      </c>
      <c r="J28" s="273">
        <f t="shared" si="0"/>
        <v>-5.0263665594855303E-2</v>
      </c>
    </row>
    <row r="29" spans="1:10" ht="28.5" customHeight="1" x14ac:dyDescent="0.25">
      <c r="A29" s="278">
        <v>1113114</v>
      </c>
      <c r="B29" s="279" t="s">
        <v>175</v>
      </c>
      <c r="C29" s="280">
        <v>81</v>
      </c>
      <c r="D29" s="281">
        <v>77</v>
      </c>
      <c r="E29" s="272">
        <f>+D29-C29</f>
        <v>-4</v>
      </c>
      <c r="F29" s="282">
        <f t="shared" si="1"/>
        <v>-4.9382716049382713E-2</v>
      </c>
      <c r="G29" s="283">
        <v>3582750</v>
      </c>
      <c r="H29" s="284">
        <v>3338400</v>
      </c>
      <c r="I29" s="275">
        <f>+H29-G29</f>
        <v>-244350</v>
      </c>
      <c r="J29" s="282">
        <f t="shared" si="0"/>
        <v>-6.8201800293070963E-2</v>
      </c>
    </row>
    <row r="30" spans="1:10" ht="28.5" customHeight="1" thickBot="1" x14ac:dyDescent="0.3">
      <c r="A30" s="285">
        <v>1113117</v>
      </c>
      <c r="B30" s="286" t="s">
        <v>176</v>
      </c>
      <c r="C30" s="280">
        <v>0</v>
      </c>
      <c r="D30" s="281">
        <v>24</v>
      </c>
      <c r="E30" s="272">
        <f>+D30-C30</f>
        <v>24</v>
      </c>
      <c r="F30" s="282">
        <v>0</v>
      </c>
      <c r="G30" s="283">
        <v>0</v>
      </c>
      <c r="H30" s="287">
        <v>960700</v>
      </c>
      <c r="I30" s="284">
        <f>+H30-G30</f>
        <v>960700</v>
      </c>
      <c r="J30" s="282">
        <v>0</v>
      </c>
    </row>
    <row r="31" spans="1:10" ht="35.25" customHeight="1" thickBot="1" x14ac:dyDescent="0.3">
      <c r="A31" s="262">
        <v>1114</v>
      </c>
      <c r="B31" s="263" t="s">
        <v>177</v>
      </c>
      <c r="C31" s="264">
        <f t="shared" ref="C31:H31" si="5">+C32+C33+C34+C35+C36+C37+C38+C39</f>
        <v>1202</v>
      </c>
      <c r="D31" s="265">
        <f t="shared" si="5"/>
        <v>1115</v>
      </c>
      <c r="E31" s="265">
        <f>+E32+E33+E34+E35+E36+E37+E38+E39</f>
        <v>-87</v>
      </c>
      <c r="F31" s="266">
        <f t="shared" si="1"/>
        <v>-7.2379367720465895E-2</v>
      </c>
      <c r="G31" s="267">
        <f t="shared" si="5"/>
        <v>43819700</v>
      </c>
      <c r="H31" s="267">
        <f t="shared" si="5"/>
        <v>40575900</v>
      </c>
      <c r="I31" s="268">
        <f>+I32+I33+I34+I35+I36+I37+I38+I39</f>
        <v>-3243800</v>
      </c>
      <c r="J31" s="266">
        <f t="shared" si="0"/>
        <v>-7.4026065901866056E-2</v>
      </c>
    </row>
    <row r="32" spans="1:10" x14ac:dyDescent="0.25">
      <c r="A32" s="269">
        <v>1114111</v>
      </c>
      <c r="B32" s="270" t="s">
        <v>161</v>
      </c>
      <c r="C32" s="271">
        <v>30</v>
      </c>
      <c r="D32" s="272">
        <v>27</v>
      </c>
      <c r="E32" s="272">
        <f t="shared" ref="E32:E39" si="6">+D32-C32</f>
        <v>-3</v>
      </c>
      <c r="F32" s="273">
        <f t="shared" si="1"/>
        <v>-0.1</v>
      </c>
      <c r="G32" s="274">
        <v>1210750</v>
      </c>
      <c r="H32" s="275">
        <v>1128350</v>
      </c>
      <c r="I32" s="275">
        <f t="shared" ref="I32:I39" si="7">+H32-G32</f>
        <v>-82400</v>
      </c>
      <c r="J32" s="273">
        <f t="shared" si="0"/>
        <v>-6.8056989469337192E-2</v>
      </c>
    </row>
    <row r="33" spans="1:10" ht="25.5" customHeight="1" x14ac:dyDescent="0.25">
      <c r="A33" s="276">
        <v>1114112</v>
      </c>
      <c r="B33" s="277" t="s">
        <v>162</v>
      </c>
      <c r="C33" s="271">
        <v>903</v>
      </c>
      <c r="D33" s="272">
        <v>833</v>
      </c>
      <c r="E33" s="272">
        <f t="shared" si="6"/>
        <v>-70</v>
      </c>
      <c r="F33" s="273">
        <f t="shared" si="1"/>
        <v>-7.7519379844961239E-2</v>
      </c>
      <c r="G33" s="274">
        <v>31593100</v>
      </c>
      <c r="H33" s="275">
        <v>29159150</v>
      </c>
      <c r="I33" s="275">
        <f t="shared" si="7"/>
        <v>-2433950</v>
      </c>
      <c r="J33" s="273">
        <f t="shared" si="0"/>
        <v>-7.7040556324007456E-2</v>
      </c>
    </row>
    <row r="34" spans="1:10" x14ac:dyDescent="0.25">
      <c r="A34" s="276">
        <v>1114115</v>
      </c>
      <c r="B34" s="277" t="s">
        <v>178</v>
      </c>
      <c r="C34" s="271">
        <v>32</v>
      </c>
      <c r="D34" s="272">
        <v>31</v>
      </c>
      <c r="E34" s="272">
        <f t="shared" si="6"/>
        <v>-1</v>
      </c>
      <c r="F34" s="273">
        <f t="shared" si="1"/>
        <v>-3.125E-2</v>
      </c>
      <c r="G34" s="274">
        <v>1360550</v>
      </c>
      <c r="H34" s="275">
        <v>1293150</v>
      </c>
      <c r="I34" s="275">
        <f t="shared" si="7"/>
        <v>-67400</v>
      </c>
      <c r="J34" s="273">
        <f t="shared" si="0"/>
        <v>-4.9538789460144797E-2</v>
      </c>
    </row>
    <row r="35" spans="1:10" ht="24.75" customHeight="1" x14ac:dyDescent="0.25">
      <c r="A35" s="276">
        <v>1114116</v>
      </c>
      <c r="B35" s="277" t="s">
        <v>179</v>
      </c>
      <c r="C35" s="271">
        <v>100</v>
      </c>
      <c r="D35" s="272">
        <v>90</v>
      </c>
      <c r="E35" s="272">
        <f t="shared" si="6"/>
        <v>-10</v>
      </c>
      <c r="F35" s="273">
        <f t="shared" si="1"/>
        <v>-0.1</v>
      </c>
      <c r="G35" s="274">
        <v>4199950</v>
      </c>
      <c r="H35" s="275">
        <v>3686400</v>
      </c>
      <c r="I35" s="275">
        <f t="shared" si="7"/>
        <v>-513550</v>
      </c>
      <c r="J35" s="273">
        <f t="shared" si="0"/>
        <v>-0.12227526518172835</v>
      </c>
    </row>
    <row r="36" spans="1:10" ht="21" customHeight="1" x14ac:dyDescent="0.25">
      <c r="A36" s="276">
        <v>1114117</v>
      </c>
      <c r="B36" s="277" t="s">
        <v>180</v>
      </c>
      <c r="C36" s="271">
        <v>31</v>
      </c>
      <c r="D36" s="272">
        <v>30</v>
      </c>
      <c r="E36" s="272">
        <f t="shared" si="6"/>
        <v>-1</v>
      </c>
      <c r="F36" s="273">
        <f t="shared" si="1"/>
        <v>-3.2258064516129031E-2</v>
      </c>
      <c r="G36" s="274">
        <v>1260350</v>
      </c>
      <c r="H36" s="275">
        <v>1260350</v>
      </c>
      <c r="I36" s="275">
        <f t="shared" si="7"/>
        <v>0</v>
      </c>
      <c r="J36" s="273">
        <f t="shared" si="0"/>
        <v>0</v>
      </c>
    </row>
    <row r="37" spans="1:10" ht="32.25" customHeight="1" x14ac:dyDescent="0.25">
      <c r="A37" s="276">
        <v>1114118</v>
      </c>
      <c r="B37" s="277" t="s">
        <v>181</v>
      </c>
      <c r="C37" s="271">
        <v>19</v>
      </c>
      <c r="D37" s="272">
        <v>18</v>
      </c>
      <c r="E37" s="272">
        <f t="shared" si="6"/>
        <v>-1</v>
      </c>
      <c r="F37" s="273">
        <f t="shared" si="1"/>
        <v>-5.2631578947368418E-2</v>
      </c>
      <c r="G37" s="274">
        <v>643350</v>
      </c>
      <c r="H37" s="275">
        <v>541450</v>
      </c>
      <c r="I37" s="275">
        <f t="shared" si="7"/>
        <v>-101900</v>
      </c>
      <c r="J37" s="273">
        <f t="shared" si="0"/>
        <v>-0.15838967902385948</v>
      </c>
    </row>
    <row r="38" spans="1:10" ht="24.75" customHeight="1" x14ac:dyDescent="0.25">
      <c r="A38" s="276">
        <v>1114119</v>
      </c>
      <c r="B38" s="277" t="s">
        <v>182</v>
      </c>
      <c r="C38" s="271">
        <v>77</v>
      </c>
      <c r="D38" s="272">
        <v>76</v>
      </c>
      <c r="E38" s="272">
        <f>+D38-C38</f>
        <v>-1</v>
      </c>
      <c r="F38" s="273">
        <f t="shared" si="1"/>
        <v>-1.2987012987012988E-2</v>
      </c>
      <c r="G38" s="274">
        <v>3069300</v>
      </c>
      <c r="H38" s="275">
        <v>3024700</v>
      </c>
      <c r="I38" s="275">
        <f t="shared" si="7"/>
        <v>-44600</v>
      </c>
      <c r="J38" s="273">
        <f t="shared" si="0"/>
        <v>-1.4531000553872218E-2</v>
      </c>
    </row>
    <row r="39" spans="1:10" ht="16.5" thickBot="1" x14ac:dyDescent="0.3">
      <c r="A39" s="278">
        <v>1114122</v>
      </c>
      <c r="B39" s="279" t="s">
        <v>183</v>
      </c>
      <c r="C39" s="280">
        <v>10</v>
      </c>
      <c r="D39" s="281">
        <v>10</v>
      </c>
      <c r="E39" s="272">
        <f t="shared" si="6"/>
        <v>0</v>
      </c>
      <c r="F39" s="282">
        <f t="shared" si="1"/>
        <v>0</v>
      </c>
      <c r="G39" s="283">
        <v>482350</v>
      </c>
      <c r="H39" s="284">
        <v>482350</v>
      </c>
      <c r="I39" s="275">
        <f t="shared" si="7"/>
        <v>0</v>
      </c>
      <c r="J39" s="282">
        <f t="shared" si="0"/>
        <v>0</v>
      </c>
    </row>
    <row r="40" spans="1:10" ht="26.25" customHeight="1" thickBot="1" x14ac:dyDescent="0.3">
      <c r="A40" s="262">
        <v>1115</v>
      </c>
      <c r="B40" s="263" t="s">
        <v>184</v>
      </c>
      <c r="C40" s="264">
        <f t="shared" ref="C40:H40" si="8">+C41+C42+C43+C44</f>
        <v>709</v>
      </c>
      <c r="D40" s="265">
        <f>+D41+D42+D43+D44</f>
        <v>658</v>
      </c>
      <c r="E40" s="265">
        <f>+E41+E42+E43+E44</f>
        <v>-51</v>
      </c>
      <c r="F40" s="266">
        <f t="shared" si="1"/>
        <v>-7.1932299012693934E-2</v>
      </c>
      <c r="G40" s="267">
        <f t="shared" si="8"/>
        <v>34078450</v>
      </c>
      <c r="H40" s="267">
        <f t="shared" si="8"/>
        <v>31549550</v>
      </c>
      <c r="I40" s="268">
        <f>+I41+I42+I43+I44</f>
        <v>-2528900</v>
      </c>
      <c r="J40" s="266">
        <f t="shared" si="0"/>
        <v>-7.4208187285513275E-2</v>
      </c>
    </row>
    <row r="41" spans="1:10" x14ac:dyDescent="0.25">
      <c r="A41" s="269">
        <v>1115111</v>
      </c>
      <c r="B41" s="270" t="s">
        <v>161</v>
      </c>
      <c r="C41" s="271">
        <v>60</v>
      </c>
      <c r="D41" s="272">
        <v>58</v>
      </c>
      <c r="E41" s="272">
        <f>+D41-C41</f>
        <v>-2</v>
      </c>
      <c r="F41" s="273">
        <f t="shared" si="1"/>
        <v>-3.3333333333333333E-2</v>
      </c>
      <c r="G41" s="274">
        <v>3049000</v>
      </c>
      <c r="H41" s="275">
        <v>2854000</v>
      </c>
      <c r="I41" s="275">
        <f>+H41-G41</f>
        <v>-195000</v>
      </c>
      <c r="J41" s="273">
        <f t="shared" si="0"/>
        <v>-6.3955395211544766E-2</v>
      </c>
    </row>
    <row r="42" spans="1:10" ht="27" customHeight="1" x14ac:dyDescent="0.25">
      <c r="A42" s="276">
        <v>1115112</v>
      </c>
      <c r="B42" s="277" t="s">
        <v>162</v>
      </c>
      <c r="C42" s="271">
        <v>630</v>
      </c>
      <c r="D42" s="272">
        <v>583</v>
      </c>
      <c r="E42" s="272">
        <f>+D42-C42</f>
        <v>-47</v>
      </c>
      <c r="F42" s="273">
        <f t="shared" si="1"/>
        <v>-7.4603174603174602E-2</v>
      </c>
      <c r="G42" s="274">
        <v>29920250</v>
      </c>
      <c r="H42" s="275">
        <v>27687350</v>
      </c>
      <c r="I42" s="275">
        <f>+H42-G42</f>
        <v>-2232900</v>
      </c>
      <c r="J42" s="273">
        <f t="shared" si="0"/>
        <v>-7.4628387129118234E-2</v>
      </c>
    </row>
    <row r="43" spans="1:10" x14ac:dyDescent="0.25">
      <c r="A43" s="276">
        <v>1115113</v>
      </c>
      <c r="B43" s="277" t="s">
        <v>185</v>
      </c>
      <c r="C43" s="271">
        <v>1</v>
      </c>
      <c r="D43" s="272">
        <v>1</v>
      </c>
      <c r="E43" s="272">
        <f>+D43-C43</f>
        <v>0</v>
      </c>
      <c r="F43" s="273">
        <f t="shared" si="1"/>
        <v>0</v>
      </c>
      <c r="G43" s="274">
        <v>101900</v>
      </c>
      <c r="H43" s="275">
        <v>101900</v>
      </c>
      <c r="I43" s="275">
        <f>+H43-G43</f>
        <v>0</v>
      </c>
      <c r="J43" s="273">
        <f t="shared" si="0"/>
        <v>0</v>
      </c>
    </row>
    <row r="44" spans="1:10" ht="27.75" customHeight="1" thickBot="1" x14ac:dyDescent="0.3">
      <c r="A44" s="278">
        <v>1115115</v>
      </c>
      <c r="B44" s="279" t="s">
        <v>186</v>
      </c>
      <c r="C44" s="280">
        <v>18</v>
      </c>
      <c r="D44" s="281">
        <v>16</v>
      </c>
      <c r="E44" s="272">
        <f>+D44-C44</f>
        <v>-2</v>
      </c>
      <c r="F44" s="282">
        <f t="shared" si="1"/>
        <v>-0.1111111111111111</v>
      </c>
      <c r="G44" s="283">
        <v>1007300</v>
      </c>
      <c r="H44" s="284">
        <v>906300</v>
      </c>
      <c r="I44" s="275">
        <f>+H44-G44</f>
        <v>-101000</v>
      </c>
      <c r="J44" s="282">
        <f t="shared" si="0"/>
        <v>-0.10026804328402661</v>
      </c>
    </row>
    <row r="45" spans="1:10" ht="24.75" customHeight="1" thickBot="1" x14ac:dyDescent="0.3">
      <c r="A45" s="262">
        <v>1116</v>
      </c>
      <c r="B45" s="263" t="s">
        <v>187</v>
      </c>
      <c r="C45" s="264">
        <f t="shared" ref="C45:H45" si="9">+C46+C47+C48+C49</f>
        <v>1002</v>
      </c>
      <c r="D45" s="265">
        <f>+D46+D47+D48+D49</f>
        <v>1027</v>
      </c>
      <c r="E45" s="265">
        <f>+E46+E47+E48+E49</f>
        <v>25</v>
      </c>
      <c r="F45" s="266">
        <f t="shared" si="1"/>
        <v>2.4950099800399202E-2</v>
      </c>
      <c r="G45" s="267">
        <f t="shared" si="9"/>
        <v>39666250</v>
      </c>
      <c r="H45" s="268">
        <f t="shared" si="9"/>
        <v>42457050</v>
      </c>
      <c r="I45" s="268">
        <f>+I46+I47+I48+I49</f>
        <v>2790800</v>
      </c>
      <c r="J45" s="266">
        <f t="shared" si="0"/>
        <v>7.0357041565562661E-2</v>
      </c>
    </row>
    <row r="46" spans="1:10" x14ac:dyDescent="0.25">
      <c r="A46" s="269">
        <v>1116111</v>
      </c>
      <c r="B46" s="270" t="s">
        <v>161</v>
      </c>
      <c r="C46" s="271">
        <v>148</v>
      </c>
      <c r="D46" s="272">
        <v>144</v>
      </c>
      <c r="E46" s="272">
        <f>+D46-C46</f>
        <v>-4</v>
      </c>
      <c r="F46" s="273">
        <f t="shared" si="1"/>
        <v>-2.7027027027027029E-2</v>
      </c>
      <c r="G46" s="274">
        <v>6576150</v>
      </c>
      <c r="H46" s="275">
        <v>6738300</v>
      </c>
      <c r="I46" s="275">
        <f>+H46-G46</f>
        <v>162150</v>
      </c>
      <c r="J46" s="273">
        <f t="shared" si="0"/>
        <v>2.4657284277274698E-2</v>
      </c>
    </row>
    <row r="47" spans="1:10" ht="33.75" customHeight="1" x14ac:dyDescent="0.25">
      <c r="A47" s="276">
        <v>1116112</v>
      </c>
      <c r="B47" s="277" t="s">
        <v>162</v>
      </c>
      <c r="C47" s="271">
        <v>360</v>
      </c>
      <c r="D47" s="272">
        <v>393</v>
      </c>
      <c r="E47" s="272">
        <f>+D47-C47</f>
        <v>33</v>
      </c>
      <c r="F47" s="273">
        <f t="shared" si="1"/>
        <v>9.166666666666666E-2</v>
      </c>
      <c r="G47" s="274">
        <v>16552800</v>
      </c>
      <c r="H47" s="275">
        <v>19130500</v>
      </c>
      <c r="I47" s="275">
        <f>+H47-G47</f>
        <v>2577700</v>
      </c>
      <c r="J47" s="273">
        <f t="shared" si="0"/>
        <v>0.15572591948190034</v>
      </c>
    </row>
    <row r="48" spans="1:10" ht="25.5" customHeight="1" x14ac:dyDescent="0.25">
      <c r="A48" s="288">
        <v>1116113</v>
      </c>
      <c r="B48" s="289" t="s">
        <v>188</v>
      </c>
      <c r="C48" s="271">
        <v>93</v>
      </c>
      <c r="D48" s="272">
        <v>90</v>
      </c>
      <c r="E48" s="272">
        <f>+D48-C48</f>
        <v>-3</v>
      </c>
      <c r="F48" s="273">
        <f t="shared" si="1"/>
        <v>-3.2258064516129031E-2</v>
      </c>
      <c r="G48" s="274">
        <v>3140500</v>
      </c>
      <c r="H48" s="275">
        <v>3220150</v>
      </c>
      <c r="I48" s="275">
        <f>+H48-G48</f>
        <v>79650</v>
      </c>
      <c r="J48" s="273">
        <f t="shared" si="0"/>
        <v>2.5362203470784907E-2</v>
      </c>
    </row>
    <row r="49" spans="1:10" ht="31.5" customHeight="1" thickBot="1" x14ac:dyDescent="0.3">
      <c r="A49" s="290">
        <v>1116114</v>
      </c>
      <c r="B49" s="289" t="s">
        <v>189</v>
      </c>
      <c r="C49" s="280">
        <v>401</v>
      </c>
      <c r="D49" s="281">
        <v>400</v>
      </c>
      <c r="E49" s="272">
        <f>+D49-C49</f>
        <v>-1</v>
      </c>
      <c r="F49" s="282">
        <f t="shared" si="1"/>
        <v>-2.4937655860349127E-3</v>
      </c>
      <c r="G49" s="283">
        <v>13396800</v>
      </c>
      <c r="H49" s="284">
        <v>13368100</v>
      </c>
      <c r="I49" s="275">
        <f>+H49-G49</f>
        <v>-28700</v>
      </c>
      <c r="J49" s="282">
        <f t="shared" si="0"/>
        <v>-2.1423026394362834E-3</v>
      </c>
    </row>
    <row r="50" spans="1:10" ht="26.25" customHeight="1" thickBot="1" x14ac:dyDescent="0.3">
      <c r="A50" s="262">
        <v>1117</v>
      </c>
      <c r="B50" s="291" t="s">
        <v>190</v>
      </c>
      <c r="C50" s="264">
        <f>+C51+C52+C53</f>
        <v>149</v>
      </c>
      <c r="D50" s="265">
        <f>+D51+D52+D53</f>
        <v>146</v>
      </c>
      <c r="E50" s="265">
        <f>+E51+E52+E53</f>
        <v>-3</v>
      </c>
      <c r="F50" s="266">
        <f t="shared" si="1"/>
        <v>-2.0134228187919462E-2</v>
      </c>
      <c r="G50" s="267">
        <f>+G51+G52+G53</f>
        <v>6875350</v>
      </c>
      <c r="H50" s="268">
        <f>+H51+H52+H53</f>
        <v>6505275</v>
      </c>
      <c r="I50" s="268">
        <f>+I51+I52+I53</f>
        <v>-370075</v>
      </c>
      <c r="J50" s="266">
        <f t="shared" si="0"/>
        <v>-5.3826350658511928E-2</v>
      </c>
    </row>
    <row r="51" spans="1:10" x14ac:dyDescent="0.25">
      <c r="A51" s="269">
        <v>1117111</v>
      </c>
      <c r="B51" s="270" t="s">
        <v>161</v>
      </c>
      <c r="C51" s="292">
        <v>1</v>
      </c>
      <c r="D51" s="272">
        <v>2</v>
      </c>
      <c r="E51" s="272">
        <f>+D51-C51</f>
        <v>1</v>
      </c>
      <c r="F51" s="273">
        <f t="shared" si="1"/>
        <v>1</v>
      </c>
      <c r="G51" s="274">
        <v>86400</v>
      </c>
      <c r="H51" s="275">
        <v>232750</v>
      </c>
      <c r="I51" s="275">
        <f>+H51-G51</f>
        <v>146350</v>
      </c>
      <c r="J51" s="273">
        <f t="shared" si="0"/>
        <v>1.6938657407407407</v>
      </c>
    </row>
    <row r="52" spans="1:10" ht="27.75" customHeight="1" x14ac:dyDescent="0.25">
      <c r="A52" s="276">
        <v>1117112</v>
      </c>
      <c r="B52" s="277" t="s">
        <v>162</v>
      </c>
      <c r="C52" s="293">
        <v>107</v>
      </c>
      <c r="D52" s="272">
        <v>110</v>
      </c>
      <c r="E52" s="272">
        <f>+D52-C52</f>
        <v>3</v>
      </c>
      <c r="F52" s="273">
        <f t="shared" si="1"/>
        <v>2.8037383177570093E-2</v>
      </c>
      <c r="G52" s="274">
        <v>5020150</v>
      </c>
      <c r="H52" s="275">
        <v>4844925</v>
      </c>
      <c r="I52" s="275">
        <f>+H52-G52</f>
        <v>-175225</v>
      </c>
      <c r="J52" s="273">
        <f t="shared" si="0"/>
        <v>-3.490433552782287E-2</v>
      </c>
    </row>
    <row r="53" spans="1:10" ht="16.5" thickBot="1" x14ac:dyDescent="0.3">
      <c r="A53" s="278">
        <v>1117113</v>
      </c>
      <c r="B53" s="279" t="s">
        <v>191</v>
      </c>
      <c r="C53" s="293">
        <v>41</v>
      </c>
      <c r="D53" s="281">
        <v>34</v>
      </c>
      <c r="E53" s="272">
        <f>+D53-C53</f>
        <v>-7</v>
      </c>
      <c r="F53" s="282">
        <f t="shared" si="1"/>
        <v>-0.17073170731707318</v>
      </c>
      <c r="G53" s="283">
        <v>1768800</v>
      </c>
      <c r="H53" s="284">
        <v>1427600</v>
      </c>
      <c r="I53" s="275">
        <f>+H53-G53</f>
        <v>-341200</v>
      </c>
      <c r="J53" s="282">
        <f t="shared" si="0"/>
        <v>-0.1928991406603347</v>
      </c>
    </row>
    <row r="54" spans="1:10" ht="16.5" thickBot="1" x14ac:dyDescent="0.3">
      <c r="A54" s="255">
        <v>12</v>
      </c>
      <c r="B54" s="256" t="s">
        <v>192</v>
      </c>
      <c r="C54" s="257">
        <f t="shared" ref="C54:H54" si="10">+C55+C62+C65+C68+C71+C81+C85</f>
        <v>23410</v>
      </c>
      <c r="D54" s="258">
        <f t="shared" si="10"/>
        <v>23443</v>
      </c>
      <c r="E54" s="258">
        <f>+E55+E62+E65+E68+E71+E81+E85</f>
        <v>33</v>
      </c>
      <c r="F54" s="259">
        <f>+E54/C54</f>
        <v>1.4096539940196497E-3</v>
      </c>
      <c r="G54" s="260">
        <f t="shared" si="10"/>
        <v>1039286465.17</v>
      </c>
      <c r="H54" s="261">
        <f t="shared" si="10"/>
        <v>1036878799</v>
      </c>
      <c r="I54" s="261">
        <f>+I55+I62+I65+I68+I71+I81+I85</f>
        <v>-2407666.17</v>
      </c>
      <c r="J54" s="259">
        <f t="shared" si="0"/>
        <v>-2.3166530602379866E-3</v>
      </c>
    </row>
    <row r="55" spans="1:10" ht="36" customHeight="1" thickBot="1" x14ac:dyDescent="0.3">
      <c r="A55" s="262">
        <v>1211</v>
      </c>
      <c r="B55" s="263" t="s">
        <v>193</v>
      </c>
      <c r="C55" s="265">
        <f>+C56+C57+C58+C59+C60+C61</f>
        <v>18487</v>
      </c>
      <c r="D55" s="265">
        <f>+D56+D57+D58+D59+D60+D61</f>
        <v>18319</v>
      </c>
      <c r="E55" s="265">
        <f>+E56+E57+E58+E59+E60+E61</f>
        <v>-168</v>
      </c>
      <c r="F55" s="266">
        <f>+E55/C55</f>
        <v>-9.0874668686103752E-3</v>
      </c>
      <c r="G55" s="267">
        <f>+G56+G57+G58+G59+G60+G61</f>
        <v>793147800</v>
      </c>
      <c r="H55" s="267">
        <f>+H56+H57+H58+H59+H60+H61</f>
        <v>777998300</v>
      </c>
      <c r="I55" s="267">
        <f>+I56+I57+I58+I59+I60+I61</f>
        <v>-15149500</v>
      </c>
      <c r="J55" s="266">
        <f>+I55/G55</f>
        <v>-1.9100475346461279E-2</v>
      </c>
    </row>
    <row r="56" spans="1:10" x14ac:dyDescent="0.25">
      <c r="A56" s="269">
        <v>1211111</v>
      </c>
      <c r="B56" s="270" t="s">
        <v>161</v>
      </c>
      <c r="C56" s="280">
        <v>8</v>
      </c>
      <c r="D56" s="281">
        <v>8</v>
      </c>
      <c r="E56" s="272">
        <f t="shared" ref="E56:E61" si="11">+D56-C56</f>
        <v>0</v>
      </c>
      <c r="F56" s="282">
        <f t="shared" si="1"/>
        <v>0</v>
      </c>
      <c r="G56" s="283">
        <v>481900</v>
      </c>
      <c r="H56" s="275">
        <v>481900</v>
      </c>
      <c r="I56" s="275">
        <f t="shared" ref="I56:I61" si="12">+H56-G56</f>
        <v>0</v>
      </c>
      <c r="J56" s="282">
        <f t="shared" si="0"/>
        <v>0</v>
      </c>
    </row>
    <row r="57" spans="1:10" ht="30" customHeight="1" x14ac:dyDescent="0.25">
      <c r="A57" s="276">
        <v>1211112</v>
      </c>
      <c r="B57" s="277" t="s">
        <v>162</v>
      </c>
      <c r="C57" s="294">
        <v>4154</v>
      </c>
      <c r="D57" s="295">
        <v>4053</v>
      </c>
      <c r="E57" s="272">
        <f t="shared" si="11"/>
        <v>-101</v>
      </c>
      <c r="F57" s="296">
        <f t="shared" si="1"/>
        <v>-2.4313914299470388E-2</v>
      </c>
      <c r="G57" s="297">
        <v>150937900</v>
      </c>
      <c r="H57" s="298">
        <v>146612450</v>
      </c>
      <c r="I57" s="275">
        <f t="shared" si="12"/>
        <v>-4325450</v>
      </c>
      <c r="J57" s="296">
        <f t="shared" si="0"/>
        <v>-2.8657149728464486E-2</v>
      </c>
    </row>
    <row r="58" spans="1:10" ht="29.25" customHeight="1" x14ac:dyDescent="0.25">
      <c r="A58" s="276">
        <v>1211117</v>
      </c>
      <c r="B58" s="299" t="s">
        <v>194</v>
      </c>
      <c r="C58" s="294">
        <v>34</v>
      </c>
      <c r="D58" s="295">
        <v>33</v>
      </c>
      <c r="E58" s="272">
        <f t="shared" si="11"/>
        <v>-1</v>
      </c>
      <c r="F58" s="296">
        <f t="shared" si="1"/>
        <v>-2.9411764705882353E-2</v>
      </c>
      <c r="G58" s="297">
        <v>1410350</v>
      </c>
      <c r="H58" s="298">
        <v>1410350</v>
      </c>
      <c r="I58" s="275">
        <f t="shared" si="12"/>
        <v>0</v>
      </c>
      <c r="J58" s="296">
        <f>+I58/G58</f>
        <v>0</v>
      </c>
    </row>
    <row r="59" spans="1:10" ht="29.25" customHeight="1" x14ac:dyDescent="0.25">
      <c r="A59" s="276">
        <v>1211118</v>
      </c>
      <c r="B59" s="300" t="s">
        <v>195</v>
      </c>
      <c r="C59" s="294">
        <v>0</v>
      </c>
      <c r="D59" s="295">
        <v>1</v>
      </c>
      <c r="E59" s="272">
        <f t="shared" si="11"/>
        <v>1</v>
      </c>
      <c r="F59" s="296" t="s">
        <v>196</v>
      </c>
      <c r="G59" s="297">
        <v>0</v>
      </c>
      <c r="H59" s="301">
        <v>117350</v>
      </c>
      <c r="I59" s="275">
        <f t="shared" si="12"/>
        <v>117350</v>
      </c>
      <c r="J59" s="296" t="s">
        <v>196</v>
      </c>
    </row>
    <row r="60" spans="1:10" x14ac:dyDescent="0.25">
      <c r="A60" s="276">
        <v>1211121</v>
      </c>
      <c r="B60" s="277" t="s">
        <v>197</v>
      </c>
      <c r="C60" s="294">
        <v>38</v>
      </c>
      <c r="D60" s="295">
        <v>30</v>
      </c>
      <c r="E60" s="272">
        <f t="shared" si="11"/>
        <v>-8</v>
      </c>
      <c r="F60" s="296">
        <f t="shared" si="1"/>
        <v>-0.21052631578947367</v>
      </c>
      <c r="G60" s="297">
        <v>1781850</v>
      </c>
      <c r="H60" s="301">
        <v>1374950</v>
      </c>
      <c r="I60" s="275">
        <f t="shared" si="12"/>
        <v>-406900</v>
      </c>
      <c r="J60" s="296">
        <f t="shared" si="0"/>
        <v>-0.22835816707354717</v>
      </c>
    </row>
    <row r="61" spans="1:10" ht="15.75" customHeight="1" thickBot="1" x14ac:dyDescent="0.3">
      <c r="A61" s="278">
        <v>1211216</v>
      </c>
      <c r="B61" s="279" t="s">
        <v>198</v>
      </c>
      <c r="C61" s="294">
        <v>14253</v>
      </c>
      <c r="D61" s="295">
        <v>14194</v>
      </c>
      <c r="E61" s="272">
        <f t="shared" si="11"/>
        <v>-59</v>
      </c>
      <c r="F61" s="296">
        <f t="shared" si="1"/>
        <v>-4.1394794078439623E-3</v>
      </c>
      <c r="G61" s="302">
        <v>638535800</v>
      </c>
      <c r="H61" s="301">
        <v>628001300</v>
      </c>
      <c r="I61" s="275">
        <f t="shared" si="12"/>
        <v>-10534500</v>
      </c>
      <c r="J61" s="296">
        <f t="shared" si="0"/>
        <v>-1.6497900352650547E-2</v>
      </c>
    </row>
    <row r="62" spans="1:10" ht="30" customHeight="1" thickBot="1" x14ac:dyDescent="0.3">
      <c r="A62" s="262">
        <v>1212</v>
      </c>
      <c r="B62" s="263" t="s">
        <v>199</v>
      </c>
      <c r="C62" s="264">
        <f t="shared" ref="C62:H62" si="13">+C63+C64</f>
        <v>72</v>
      </c>
      <c r="D62" s="265">
        <f t="shared" si="13"/>
        <v>53</v>
      </c>
      <c r="E62" s="265">
        <f>+E63+E64</f>
        <v>-19</v>
      </c>
      <c r="F62" s="266">
        <f t="shared" si="1"/>
        <v>-0.2638888888888889</v>
      </c>
      <c r="G62" s="267">
        <f t="shared" si="13"/>
        <v>3355216.67</v>
      </c>
      <c r="H62" s="268">
        <f t="shared" si="13"/>
        <v>2389400</v>
      </c>
      <c r="I62" s="268">
        <f>+I63+I64</f>
        <v>-965816.66999999993</v>
      </c>
      <c r="J62" s="266">
        <f t="shared" si="0"/>
        <v>-0.28785523111984296</v>
      </c>
    </row>
    <row r="63" spans="1:10" x14ac:dyDescent="0.25">
      <c r="A63" s="269">
        <v>1212111</v>
      </c>
      <c r="B63" s="270" t="s">
        <v>161</v>
      </c>
      <c r="C63" s="271">
        <v>10</v>
      </c>
      <c r="D63" s="272">
        <v>10</v>
      </c>
      <c r="E63" s="272">
        <f>+D63-C63</f>
        <v>0</v>
      </c>
      <c r="F63" s="273">
        <f t="shared" si="1"/>
        <v>0</v>
      </c>
      <c r="G63" s="274">
        <v>464250</v>
      </c>
      <c r="H63" s="284">
        <v>535600</v>
      </c>
      <c r="I63" s="275">
        <f>+H63-G63</f>
        <v>71350</v>
      </c>
      <c r="J63" s="273">
        <f t="shared" si="0"/>
        <v>0.15368874528809909</v>
      </c>
    </row>
    <row r="64" spans="1:10" ht="26.25" customHeight="1" thickBot="1" x14ac:dyDescent="0.3">
      <c r="A64" s="278">
        <v>1212112</v>
      </c>
      <c r="B64" s="279" t="s">
        <v>162</v>
      </c>
      <c r="C64" s="280">
        <v>62</v>
      </c>
      <c r="D64" s="281">
        <v>43</v>
      </c>
      <c r="E64" s="272">
        <f>+D64-C64</f>
        <v>-19</v>
      </c>
      <c r="F64" s="282">
        <f t="shared" si="1"/>
        <v>-0.30645161290322581</v>
      </c>
      <c r="G64" s="302">
        <v>2890966.67</v>
      </c>
      <c r="H64" s="301">
        <v>1853800</v>
      </c>
      <c r="I64" s="275">
        <f>+H64-G64</f>
        <v>-1037166.6699999999</v>
      </c>
      <c r="J64" s="282">
        <f t="shared" si="0"/>
        <v>-0.35876119941569579</v>
      </c>
    </row>
    <row r="65" spans="1:10" ht="30" customHeight="1" thickBot="1" x14ac:dyDescent="0.3">
      <c r="A65" s="262">
        <v>1213</v>
      </c>
      <c r="B65" s="263" t="s">
        <v>200</v>
      </c>
      <c r="C65" s="264">
        <f t="shared" ref="C65:H65" si="14">+C66+C67</f>
        <v>521</v>
      </c>
      <c r="D65" s="265">
        <f t="shared" si="14"/>
        <v>712</v>
      </c>
      <c r="E65" s="265">
        <f>+E66+E67</f>
        <v>191</v>
      </c>
      <c r="F65" s="266">
        <f t="shared" si="1"/>
        <v>0.36660268714011518</v>
      </c>
      <c r="G65" s="267">
        <f t="shared" si="14"/>
        <v>28392550</v>
      </c>
      <c r="H65" s="268">
        <f t="shared" si="14"/>
        <v>37519300</v>
      </c>
      <c r="I65" s="268">
        <f>+I66+I67</f>
        <v>9126750</v>
      </c>
      <c r="J65" s="266">
        <f t="shared" si="0"/>
        <v>0.32144876032621233</v>
      </c>
    </row>
    <row r="66" spans="1:10" x14ac:dyDescent="0.25">
      <c r="A66" s="269">
        <v>1213111</v>
      </c>
      <c r="B66" s="270" t="s">
        <v>161</v>
      </c>
      <c r="C66" s="280">
        <v>236</v>
      </c>
      <c r="D66" s="281">
        <v>217</v>
      </c>
      <c r="E66" s="272">
        <f>+D66-C66</f>
        <v>-19</v>
      </c>
      <c r="F66" s="282">
        <f t="shared" si="1"/>
        <v>-8.050847457627118E-2</v>
      </c>
      <c r="G66" s="283">
        <v>13659450</v>
      </c>
      <c r="H66" s="275">
        <v>12663000</v>
      </c>
      <c r="I66" s="275">
        <f>+H66-G66</f>
        <v>-996450</v>
      </c>
      <c r="J66" s="282">
        <f t="shared" si="0"/>
        <v>-7.2949496502421399E-2</v>
      </c>
    </row>
    <row r="67" spans="1:10" ht="32.25" customHeight="1" thickBot="1" x14ac:dyDescent="0.3">
      <c r="A67" s="278">
        <v>1213112</v>
      </c>
      <c r="B67" s="279" t="s">
        <v>162</v>
      </c>
      <c r="C67" s="294">
        <v>285</v>
      </c>
      <c r="D67" s="295">
        <v>495</v>
      </c>
      <c r="E67" s="272">
        <f>+D67-C67</f>
        <v>210</v>
      </c>
      <c r="F67" s="296">
        <f t="shared" si="1"/>
        <v>0.73684210526315785</v>
      </c>
      <c r="G67" s="302">
        <v>14733100</v>
      </c>
      <c r="H67" s="301">
        <v>24856300</v>
      </c>
      <c r="I67" s="275">
        <f>+H67-G67</f>
        <v>10123200</v>
      </c>
      <c r="J67" s="296">
        <f t="shared" si="0"/>
        <v>0.68710590439215102</v>
      </c>
    </row>
    <row r="68" spans="1:10" ht="21" customHeight="1" thickBot="1" x14ac:dyDescent="0.3">
      <c r="A68" s="262">
        <v>1214</v>
      </c>
      <c r="B68" s="263" t="s">
        <v>201</v>
      </c>
      <c r="C68" s="264">
        <f t="shared" ref="C68:H68" si="15">+C69+C70</f>
        <v>103</v>
      </c>
      <c r="D68" s="265">
        <f t="shared" si="15"/>
        <v>104</v>
      </c>
      <c r="E68" s="265">
        <f>+E69+E70</f>
        <v>1</v>
      </c>
      <c r="F68" s="266">
        <f t="shared" si="1"/>
        <v>9.7087378640776691E-3</v>
      </c>
      <c r="G68" s="267">
        <f t="shared" si="15"/>
        <v>5788300</v>
      </c>
      <c r="H68" s="268">
        <f t="shared" si="15"/>
        <v>6086600</v>
      </c>
      <c r="I68" s="268">
        <f>+I69+I70</f>
        <v>298300</v>
      </c>
      <c r="J68" s="266">
        <f t="shared" si="0"/>
        <v>5.1534993003127E-2</v>
      </c>
    </row>
    <row r="69" spans="1:10" x14ac:dyDescent="0.25">
      <c r="A69" s="269">
        <v>1214111</v>
      </c>
      <c r="B69" s="270" t="s">
        <v>202</v>
      </c>
      <c r="C69" s="271">
        <v>20</v>
      </c>
      <c r="D69" s="272">
        <v>22</v>
      </c>
      <c r="E69" s="272">
        <f>+D69-C69</f>
        <v>2</v>
      </c>
      <c r="F69" s="282">
        <f t="shared" si="1"/>
        <v>0.1</v>
      </c>
      <c r="G69" s="283">
        <v>2494300</v>
      </c>
      <c r="H69" s="275">
        <v>2787000</v>
      </c>
      <c r="I69" s="275">
        <f>+H69-G69</f>
        <v>292700</v>
      </c>
      <c r="J69" s="282">
        <f t="shared" si="0"/>
        <v>0.1173475524195165</v>
      </c>
    </row>
    <row r="70" spans="1:10" ht="16.5" thickBot="1" x14ac:dyDescent="0.3">
      <c r="A70" s="278">
        <v>1214112</v>
      </c>
      <c r="B70" s="279" t="s">
        <v>203</v>
      </c>
      <c r="C70" s="294">
        <v>83</v>
      </c>
      <c r="D70" s="295">
        <v>82</v>
      </c>
      <c r="E70" s="272">
        <f>+D70-C70</f>
        <v>-1</v>
      </c>
      <c r="F70" s="296">
        <f t="shared" si="1"/>
        <v>-1.2048192771084338E-2</v>
      </c>
      <c r="G70" s="302">
        <v>3294000</v>
      </c>
      <c r="H70" s="301">
        <v>3299600</v>
      </c>
      <c r="I70" s="275">
        <f>+H70-G70</f>
        <v>5600</v>
      </c>
      <c r="J70" s="296">
        <f t="shared" si="0"/>
        <v>1.700060716454159E-3</v>
      </c>
    </row>
    <row r="71" spans="1:10" ht="18.75" customHeight="1" thickBot="1" x14ac:dyDescent="0.3">
      <c r="A71" s="262">
        <v>1215</v>
      </c>
      <c r="B71" s="263" t="s">
        <v>204</v>
      </c>
      <c r="C71" s="264">
        <f t="shared" ref="C71:H71" si="16">+C72+C73+C74+C75+C76+C77+C78+C79+C80</f>
        <v>751</v>
      </c>
      <c r="D71" s="265">
        <f t="shared" si="16"/>
        <v>721</v>
      </c>
      <c r="E71" s="265">
        <f>+E72+E73+E74+E75+E76+E77+E78+E79+E80</f>
        <v>-30</v>
      </c>
      <c r="F71" s="266">
        <f t="shared" si="1"/>
        <v>-3.9946737683089213E-2</v>
      </c>
      <c r="G71" s="267">
        <f t="shared" si="16"/>
        <v>36811199</v>
      </c>
      <c r="H71" s="268">
        <f t="shared" si="16"/>
        <v>35637899.5</v>
      </c>
      <c r="I71" s="268">
        <f>+I72+I73+I74+I75+I76+I77+I78+I79+I80</f>
        <v>-1173299.5</v>
      </c>
      <c r="J71" s="266">
        <f t="shared" si="0"/>
        <v>-3.1873438841261321E-2</v>
      </c>
    </row>
    <row r="72" spans="1:10" x14ac:dyDescent="0.25">
      <c r="A72" s="269">
        <v>1215111</v>
      </c>
      <c r="B72" s="270" t="s">
        <v>205</v>
      </c>
      <c r="C72" s="271">
        <v>31</v>
      </c>
      <c r="D72" s="272">
        <v>30</v>
      </c>
      <c r="E72" s="272">
        <f t="shared" ref="E72:E80" si="17">+D72-C72</f>
        <v>-1</v>
      </c>
      <c r="F72" s="273">
        <f t="shared" si="1"/>
        <v>-3.2258064516129031E-2</v>
      </c>
      <c r="G72" s="274">
        <v>1935900</v>
      </c>
      <c r="H72" s="275">
        <v>1975000</v>
      </c>
      <c r="I72" s="275">
        <f t="shared" ref="I72:I80" si="18">+H72-G72</f>
        <v>39100</v>
      </c>
      <c r="J72" s="273">
        <f t="shared" si="0"/>
        <v>2.0197324241954646E-2</v>
      </c>
    </row>
    <row r="73" spans="1:10" x14ac:dyDescent="0.25">
      <c r="A73" s="276">
        <v>1215112</v>
      </c>
      <c r="B73" s="277" t="s">
        <v>203</v>
      </c>
      <c r="C73" s="303">
        <v>511</v>
      </c>
      <c r="D73" s="304">
        <v>482</v>
      </c>
      <c r="E73" s="272">
        <f t="shared" si="17"/>
        <v>-29</v>
      </c>
      <c r="F73" s="305">
        <f t="shared" si="1"/>
        <v>-5.6751467710371817E-2</v>
      </c>
      <c r="G73" s="297">
        <v>22697550</v>
      </c>
      <c r="H73" s="298">
        <v>21640600</v>
      </c>
      <c r="I73" s="275">
        <f t="shared" si="18"/>
        <v>-1056950</v>
      </c>
      <c r="J73" s="305">
        <f t="shared" si="0"/>
        <v>-4.6566699930168674E-2</v>
      </c>
    </row>
    <row r="74" spans="1:10" ht="29.25" customHeight="1" x14ac:dyDescent="0.25">
      <c r="A74" s="288">
        <v>1215116</v>
      </c>
      <c r="B74" s="299" t="s">
        <v>206</v>
      </c>
      <c r="C74" s="271">
        <v>15</v>
      </c>
      <c r="D74" s="272">
        <v>20</v>
      </c>
      <c r="E74" s="272">
        <f t="shared" si="17"/>
        <v>5</v>
      </c>
      <c r="F74" s="273">
        <f>+E74/C74</f>
        <v>0.33333333333333331</v>
      </c>
      <c r="G74" s="274">
        <v>1446450</v>
      </c>
      <c r="H74" s="275">
        <v>1688850</v>
      </c>
      <c r="I74" s="275">
        <f t="shared" si="18"/>
        <v>242400</v>
      </c>
      <c r="J74" s="273">
        <f t="shared" si="0"/>
        <v>0.16758270247848181</v>
      </c>
    </row>
    <row r="75" spans="1:10" ht="33" customHeight="1" x14ac:dyDescent="0.25">
      <c r="A75" s="288">
        <v>1215117</v>
      </c>
      <c r="B75" s="299" t="s">
        <v>207</v>
      </c>
      <c r="C75" s="271">
        <v>46</v>
      </c>
      <c r="D75" s="272">
        <v>44</v>
      </c>
      <c r="E75" s="272">
        <f t="shared" si="17"/>
        <v>-2</v>
      </c>
      <c r="F75" s="273">
        <f t="shared" si="1"/>
        <v>-4.3478260869565216E-2</v>
      </c>
      <c r="G75" s="274">
        <v>2615850</v>
      </c>
      <c r="H75" s="275">
        <v>2467450</v>
      </c>
      <c r="I75" s="275">
        <f t="shared" si="18"/>
        <v>-148400</v>
      </c>
      <c r="J75" s="273">
        <f t="shared" ref="J75:J138" si="19">+I75/G75</f>
        <v>-5.6731081675172504E-2</v>
      </c>
    </row>
    <row r="76" spans="1:10" ht="27" customHeight="1" x14ac:dyDescent="0.25">
      <c r="A76" s="288">
        <v>1215118</v>
      </c>
      <c r="B76" s="289" t="s">
        <v>208</v>
      </c>
      <c r="C76" s="303">
        <v>13</v>
      </c>
      <c r="D76" s="304">
        <v>12</v>
      </c>
      <c r="E76" s="272">
        <f t="shared" si="17"/>
        <v>-1</v>
      </c>
      <c r="F76" s="305">
        <f t="shared" ref="F76:F139" si="20">+E76/C76</f>
        <v>-7.6923076923076927E-2</v>
      </c>
      <c r="G76" s="297">
        <v>391250</v>
      </c>
      <c r="H76" s="298">
        <v>362550</v>
      </c>
      <c r="I76" s="275">
        <f t="shared" si="18"/>
        <v>-28700</v>
      </c>
      <c r="J76" s="305">
        <f t="shared" si="19"/>
        <v>-7.3354632587859431E-2</v>
      </c>
    </row>
    <row r="77" spans="1:10" ht="30.75" customHeight="1" x14ac:dyDescent="0.25">
      <c r="A77" s="288">
        <v>1215119</v>
      </c>
      <c r="B77" s="300" t="s">
        <v>209</v>
      </c>
      <c r="C77" s="271">
        <v>87</v>
      </c>
      <c r="D77" s="272">
        <v>87</v>
      </c>
      <c r="E77" s="272">
        <f t="shared" si="17"/>
        <v>0</v>
      </c>
      <c r="F77" s="273">
        <f t="shared" si="20"/>
        <v>0</v>
      </c>
      <c r="G77" s="274">
        <v>5921649</v>
      </c>
      <c r="H77" s="275">
        <v>5753299.5</v>
      </c>
      <c r="I77" s="275">
        <f t="shared" si="18"/>
        <v>-168349.5</v>
      </c>
      <c r="J77" s="273">
        <f t="shared" si="19"/>
        <v>-2.8429496581104351E-2</v>
      </c>
    </row>
    <row r="78" spans="1:10" ht="21" customHeight="1" x14ac:dyDescent="0.25">
      <c r="A78" s="306">
        <v>1215122</v>
      </c>
      <c r="B78" s="299" t="s">
        <v>210</v>
      </c>
      <c r="C78" s="303">
        <v>15</v>
      </c>
      <c r="D78" s="304">
        <v>15</v>
      </c>
      <c r="E78" s="272">
        <f t="shared" si="17"/>
        <v>0</v>
      </c>
      <c r="F78" s="305">
        <f t="shared" si="20"/>
        <v>0</v>
      </c>
      <c r="G78" s="297">
        <v>613950</v>
      </c>
      <c r="H78" s="298">
        <v>613950</v>
      </c>
      <c r="I78" s="275">
        <f t="shared" si="18"/>
        <v>0</v>
      </c>
      <c r="J78" s="305">
        <f t="shared" si="19"/>
        <v>0</v>
      </c>
    </row>
    <row r="79" spans="1:10" ht="15" customHeight="1" x14ac:dyDescent="0.25">
      <c r="A79" s="276">
        <v>1215214</v>
      </c>
      <c r="B79" s="277" t="s">
        <v>211</v>
      </c>
      <c r="C79" s="271">
        <v>14</v>
      </c>
      <c r="D79" s="272">
        <v>14</v>
      </c>
      <c r="E79" s="272">
        <f t="shared" si="17"/>
        <v>0</v>
      </c>
      <c r="F79" s="273">
        <f t="shared" si="20"/>
        <v>0</v>
      </c>
      <c r="G79" s="274">
        <v>493950</v>
      </c>
      <c r="H79" s="275">
        <v>493950</v>
      </c>
      <c r="I79" s="275">
        <f t="shared" si="18"/>
        <v>0</v>
      </c>
      <c r="J79" s="273">
        <f t="shared" si="19"/>
        <v>0</v>
      </c>
    </row>
    <row r="80" spans="1:10" ht="29.25" customHeight="1" thickBot="1" x14ac:dyDescent="0.3">
      <c r="A80" s="278">
        <v>1215220</v>
      </c>
      <c r="B80" s="279" t="s">
        <v>212</v>
      </c>
      <c r="C80" s="294">
        <v>19</v>
      </c>
      <c r="D80" s="295">
        <v>17</v>
      </c>
      <c r="E80" s="272">
        <f t="shared" si="17"/>
        <v>-2</v>
      </c>
      <c r="F80" s="296">
        <f t="shared" si="20"/>
        <v>-0.10526315789473684</v>
      </c>
      <c r="G80" s="302">
        <v>694650</v>
      </c>
      <c r="H80" s="301">
        <v>642250</v>
      </c>
      <c r="I80" s="275">
        <f t="shared" si="18"/>
        <v>-52400</v>
      </c>
      <c r="J80" s="296">
        <f t="shared" si="19"/>
        <v>-7.5433671633196572E-2</v>
      </c>
    </row>
    <row r="81" spans="1:10" ht="36" customHeight="1" thickBot="1" x14ac:dyDescent="0.3">
      <c r="A81" s="262">
        <v>1216</v>
      </c>
      <c r="B81" s="263" t="s">
        <v>213</v>
      </c>
      <c r="C81" s="264">
        <f t="shared" ref="C81:H81" si="21">+C82+C83+C84</f>
        <v>2385</v>
      </c>
      <c r="D81" s="265">
        <f t="shared" si="21"/>
        <v>2491</v>
      </c>
      <c r="E81" s="265">
        <f>+E82+E83+E84</f>
        <v>106</v>
      </c>
      <c r="F81" s="266">
        <f t="shared" si="20"/>
        <v>4.4444444444444446E-2</v>
      </c>
      <c r="G81" s="267">
        <f t="shared" si="21"/>
        <v>128492600</v>
      </c>
      <c r="H81" s="268">
        <f t="shared" si="21"/>
        <v>134834100</v>
      </c>
      <c r="I81" s="268">
        <f>+I82+I83+I84</f>
        <v>6341500</v>
      </c>
      <c r="J81" s="266">
        <f t="shared" si="19"/>
        <v>4.9353036672929028E-2</v>
      </c>
    </row>
    <row r="82" spans="1:10" x14ac:dyDescent="0.25">
      <c r="A82" s="269">
        <v>1216111</v>
      </c>
      <c r="B82" s="307" t="s">
        <v>161</v>
      </c>
      <c r="C82" s="271">
        <v>21</v>
      </c>
      <c r="D82" s="272">
        <v>24</v>
      </c>
      <c r="E82" s="272">
        <f>+D82-C82</f>
        <v>3</v>
      </c>
      <c r="F82" s="273">
        <f t="shared" si="20"/>
        <v>0.14285714285714285</v>
      </c>
      <c r="G82" s="274">
        <v>1001600</v>
      </c>
      <c r="H82" s="275">
        <v>1324850</v>
      </c>
      <c r="I82" s="275">
        <f>+H82-G82</f>
        <v>323250</v>
      </c>
      <c r="J82" s="273">
        <f t="shared" si="19"/>
        <v>0.32273362619808305</v>
      </c>
    </row>
    <row r="83" spans="1:10" ht="28.5" customHeight="1" x14ac:dyDescent="0.25">
      <c r="A83" s="276">
        <v>1216112</v>
      </c>
      <c r="B83" s="277" t="s">
        <v>162</v>
      </c>
      <c r="C83" s="303">
        <v>2363</v>
      </c>
      <c r="D83" s="304">
        <v>2466</v>
      </c>
      <c r="E83" s="272">
        <f>+D83-C83</f>
        <v>103</v>
      </c>
      <c r="F83" s="305">
        <f t="shared" si="20"/>
        <v>4.3588658484976728E-2</v>
      </c>
      <c r="G83" s="297">
        <v>127389100</v>
      </c>
      <c r="H83" s="298">
        <v>133407350</v>
      </c>
      <c r="I83" s="275">
        <f>+H83-G83</f>
        <v>6018250</v>
      </c>
      <c r="J83" s="305">
        <f t="shared" si="19"/>
        <v>4.7243052977060045E-2</v>
      </c>
    </row>
    <row r="84" spans="1:10" ht="33" customHeight="1" thickBot="1" x14ac:dyDescent="0.3">
      <c r="A84" s="278">
        <v>1216118</v>
      </c>
      <c r="B84" s="279" t="s">
        <v>214</v>
      </c>
      <c r="C84" s="294">
        <v>1</v>
      </c>
      <c r="D84" s="295">
        <v>1</v>
      </c>
      <c r="E84" s="272">
        <f>+D84-C84</f>
        <v>0</v>
      </c>
      <c r="F84" s="296">
        <f t="shared" si="20"/>
        <v>0</v>
      </c>
      <c r="G84" s="302">
        <v>101900</v>
      </c>
      <c r="H84" s="301">
        <v>101900</v>
      </c>
      <c r="I84" s="275">
        <f>+H84-G84</f>
        <v>0</v>
      </c>
      <c r="J84" s="296">
        <f t="shared" si="19"/>
        <v>0</v>
      </c>
    </row>
    <row r="85" spans="1:10" ht="26.25" customHeight="1" thickBot="1" x14ac:dyDescent="0.3">
      <c r="A85" s="262">
        <v>1217</v>
      </c>
      <c r="B85" s="263" t="s">
        <v>215</v>
      </c>
      <c r="C85" s="264">
        <f t="shared" ref="C85:H85" si="22">+C86+C87+C88</f>
        <v>1091</v>
      </c>
      <c r="D85" s="265">
        <f t="shared" si="22"/>
        <v>1043</v>
      </c>
      <c r="E85" s="265">
        <f>+E86+E87+E88</f>
        <v>-48</v>
      </c>
      <c r="F85" s="266">
        <f t="shared" si="20"/>
        <v>-4.3996333638863426E-2</v>
      </c>
      <c r="G85" s="267">
        <f t="shared" si="22"/>
        <v>43298799.5</v>
      </c>
      <c r="H85" s="268">
        <f t="shared" si="22"/>
        <v>42413199.5</v>
      </c>
      <c r="I85" s="268">
        <f>+I86+I87+I88</f>
        <v>-885600</v>
      </c>
      <c r="J85" s="266">
        <f t="shared" si="19"/>
        <v>-2.0453222958294721E-2</v>
      </c>
    </row>
    <row r="86" spans="1:10" x14ac:dyDescent="0.25">
      <c r="A86" s="269">
        <v>1217111</v>
      </c>
      <c r="B86" s="270" t="s">
        <v>161</v>
      </c>
      <c r="C86" s="271">
        <v>63</v>
      </c>
      <c r="D86" s="272">
        <v>60</v>
      </c>
      <c r="E86" s="272">
        <f>+D86-C86</f>
        <v>-3</v>
      </c>
      <c r="F86" s="273">
        <f t="shared" si="20"/>
        <v>-4.7619047619047616E-2</v>
      </c>
      <c r="G86" s="274">
        <v>2768800</v>
      </c>
      <c r="H86" s="275">
        <v>2781900</v>
      </c>
      <c r="I86" s="275">
        <f>+H86-G86</f>
        <v>13100</v>
      </c>
      <c r="J86" s="273">
        <f t="shared" si="19"/>
        <v>4.7312915342386597E-3</v>
      </c>
    </row>
    <row r="87" spans="1:10" x14ac:dyDescent="0.25">
      <c r="A87" s="276">
        <v>1217112</v>
      </c>
      <c r="B87" s="277" t="s">
        <v>216</v>
      </c>
      <c r="C87" s="303">
        <v>163</v>
      </c>
      <c r="D87" s="304">
        <v>164</v>
      </c>
      <c r="E87" s="272">
        <f>+D87-C87</f>
        <v>1</v>
      </c>
      <c r="F87" s="305">
        <f t="shared" si="20"/>
        <v>6.1349693251533744E-3</v>
      </c>
      <c r="G87" s="297">
        <v>7124850</v>
      </c>
      <c r="H87" s="298">
        <v>8020250</v>
      </c>
      <c r="I87" s="275">
        <f>+H87-G87</f>
        <v>895400</v>
      </c>
      <c r="J87" s="305">
        <f t="shared" si="19"/>
        <v>0.12567282118220033</v>
      </c>
    </row>
    <row r="88" spans="1:10" ht="18.75" customHeight="1" thickBot="1" x14ac:dyDescent="0.3">
      <c r="A88" s="278">
        <v>1217113</v>
      </c>
      <c r="B88" s="308" t="s">
        <v>217</v>
      </c>
      <c r="C88" s="294">
        <v>865</v>
      </c>
      <c r="D88" s="295">
        <v>819</v>
      </c>
      <c r="E88" s="272">
        <f>+D88-C88</f>
        <v>-46</v>
      </c>
      <c r="F88" s="296">
        <f t="shared" si="20"/>
        <v>-5.3179190751445088E-2</v>
      </c>
      <c r="G88" s="302">
        <v>33405149.5</v>
      </c>
      <c r="H88" s="301">
        <v>31611049.5</v>
      </c>
      <c r="I88" s="275">
        <f>+H88-G88</f>
        <v>-1794100</v>
      </c>
      <c r="J88" s="296">
        <f t="shared" si="19"/>
        <v>-5.370728845263812E-2</v>
      </c>
    </row>
    <row r="89" spans="1:10" ht="16.5" thickBot="1" x14ac:dyDescent="0.3">
      <c r="A89" s="309">
        <v>13</v>
      </c>
      <c r="B89" s="256" t="s">
        <v>218</v>
      </c>
      <c r="C89" s="257">
        <f t="shared" ref="C89:H89" si="23">+C90+C96+C103+C107+C110</f>
        <v>60916</v>
      </c>
      <c r="D89" s="258">
        <f t="shared" si="23"/>
        <v>58200</v>
      </c>
      <c r="E89" s="258">
        <f>+E90+E96+E103+E107+E110</f>
        <v>-2716</v>
      </c>
      <c r="F89" s="259">
        <f t="shared" si="20"/>
        <v>-4.4585987261146494E-2</v>
      </c>
      <c r="G89" s="260">
        <f t="shared" si="23"/>
        <v>1910122631</v>
      </c>
      <c r="H89" s="261">
        <f t="shared" si="23"/>
        <v>1824220225</v>
      </c>
      <c r="I89" s="261">
        <f>+I90+I96+I103+I107+I110</f>
        <v>-85902406</v>
      </c>
      <c r="J89" s="259">
        <f t="shared" si="19"/>
        <v>-4.4972194248611048E-2</v>
      </c>
    </row>
    <row r="90" spans="1:10" ht="42.75" customHeight="1" thickBot="1" x14ac:dyDescent="0.3">
      <c r="A90" s="262">
        <v>1311</v>
      </c>
      <c r="B90" s="263" t="s">
        <v>219</v>
      </c>
      <c r="C90" s="264">
        <f t="shared" ref="C90:G90" si="24">+C91+C92+C93+C94+C95</f>
        <v>47015</v>
      </c>
      <c r="D90" s="265">
        <f t="shared" si="24"/>
        <v>45120</v>
      </c>
      <c r="E90" s="265">
        <f>+E91+E92+E93+E94+E95</f>
        <v>-1895</v>
      </c>
      <c r="F90" s="266">
        <f t="shared" si="20"/>
        <v>-4.0306285228118688E-2</v>
      </c>
      <c r="G90" s="267">
        <f t="shared" si="24"/>
        <v>1422614650</v>
      </c>
      <c r="H90" s="268">
        <f>+H91+H92+H93+H94+H95</f>
        <v>1365448150</v>
      </c>
      <c r="I90" s="268">
        <f>+I91+I92+I93+I94+I95</f>
        <v>-57166500</v>
      </c>
      <c r="J90" s="266">
        <f t="shared" si="19"/>
        <v>-4.0184107481249405E-2</v>
      </c>
    </row>
    <row r="91" spans="1:10" x14ac:dyDescent="0.25">
      <c r="A91" s="269">
        <v>1311111</v>
      </c>
      <c r="B91" s="270" t="s">
        <v>161</v>
      </c>
      <c r="C91" s="271">
        <v>59</v>
      </c>
      <c r="D91" s="272">
        <v>57</v>
      </c>
      <c r="E91" s="272">
        <f>+D91-C91</f>
        <v>-2</v>
      </c>
      <c r="F91" s="273">
        <f t="shared" si="20"/>
        <v>-3.3898305084745763E-2</v>
      </c>
      <c r="G91" s="274">
        <v>2389850</v>
      </c>
      <c r="H91" s="275">
        <v>2310150</v>
      </c>
      <c r="I91" s="275">
        <f>+H91-G91</f>
        <v>-79700</v>
      </c>
      <c r="J91" s="273">
        <f t="shared" si="19"/>
        <v>-3.3349373391635455E-2</v>
      </c>
    </row>
    <row r="92" spans="1:10" ht="27.75" customHeight="1" x14ac:dyDescent="0.25">
      <c r="A92" s="276">
        <v>1311112</v>
      </c>
      <c r="B92" s="277" t="s">
        <v>162</v>
      </c>
      <c r="C92" s="303">
        <v>45875</v>
      </c>
      <c r="D92" s="304">
        <v>43977</v>
      </c>
      <c r="E92" s="272">
        <f>+D92-C92</f>
        <v>-1898</v>
      </c>
      <c r="F92" s="305">
        <f t="shared" si="20"/>
        <v>-4.1373297002724796E-2</v>
      </c>
      <c r="G92" s="297">
        <v>1379194750</v>
      </c>
      <c r="H92" s="298">
        <v>1321843050</v>
      </c>
      <c r="I92" s="275">
        <f>+H92-G92</f>
        <v>-57351700</v>
      </c>
      <c r="J92" s="305">
        <f t="shared" si="19"/>
        <v>-4.1583467454469357E-2</v>
      </c>
    </row>
    <row r="93" spans="1:10" ht="36" customHeight="1" x14ac:dyDescent="0.25">
      <c r="A93" s="276">
        <v>1311115</v>
      </c>
      <c r="B93" s="277" t="s">
        <v>220</v>
      </c>
      <c r="C93" s="303">
        <v>25</v>
      </c>
      <c r="D93" s="304">
        <v>26</v>
      </c>
      <c r="E93" s="272">
        <f>+D93-C93</f>
        <v>1</v>
      </c>
      <c r="F93" s="305">
        <f t="shared" si="20"/>
        <v>0.04</v>
      </c>
      <c r="G93" s="297">
        <v>1209600</v>
      </c>
      <c r="H93" s="298">
        <v>1296000</v>
      </c>
      <c r="I93" s="275">
        <f>+H93-G93</f>
        <v>86400</v>
      </c>
      <c r="J93" s="305">
        <f t="shared" si="19"/>
        <v>7.1428571428571425E-2</v>
      </c>
    </row>
    <row r="94" spans="1:10" ht="41.25" customHeight="1" x14ac:dyDescent="0.25">
      <c r="A94" s="276">
        <v>1311117</v>
      </c>
      <c r="B94" s="277" t="s">
        <v>221</v>
      </c>
      <c r="C94" s="303">
        <v>1044</v>
      </c>
      <c r="D94" s="304">
        <v>1047</v>
      </c>
      <c r="E94" s="272">
        <f>+D94-C94</f>
        <v>3</v>
      </c>
      <c r="F94" s="305">
        <f t="shared" si="20"/>
        <v>2.8735632183908046E-3</v>
      </c>
      <c r="G94" s="297">
        <v>39092650</v>
      </c>
      <c r="H94" s="298">
        <v>39189650</v>
      </c>
      <c r="I94" s="275">
        <f>+H94-G94</f>
        <v>97000</v>
      </c>
      <c r="J94" s="305">
        <f t="shared" si="19"/>
        <v>2.4812848451051541E-3</v>
      </c>
    </row>
    <row r="95" spans="1:10" ht="27" customHeight="1" thickBot="1" x14ac:dyDescent="0.3">
      <c r="A95" s="278">
        <v>1311118</v>
      </c>
      <c r="B95" s="279" t="s">
        <v>222</v>
      </c>
      <c r="C95" s="294">
        <v>12</v>
      </c>
      <c r="D95" s="295">
        <v>13</v>
      </c>
      <c r="E95" s="272">
        <f>+D95-C95</f>
        <v>1</v>
      </c>
      <c r="F95" s="296">
        <f t="shared" si="20"/>
        <v>8.3333333333333329E-2</v>
      </c>
      <c r="G95" s="302">
        <v>727800</v>
      </c>
      <c r="H95" s="301">
        <v>809300</v>
      </c>
      <c r="I95" s="275">
        <f>+H95-G95</f>
        <v>81500</v>
      </c>
      <c r="J95" s="296">
        <f t="shared" si="19"/>
        <v>0.11198131354767793</v>
      </c>
    </row>
    <row r="96" spans="1:10" ht="31.5" customHeight="1" thickBot="1" x14ac:dyDescent="0.3">
      <c r="A96" s="262">
        <v>1312</v>
      </c>
      <c r="B96" s="263" t="s">
        <v>223</v>
      </c>
      <c r="C96" s="264">
        <f t="shared" ref="C96:H96" si="25">+C97+C98++C99+C100++++C101+C102</f>
        <v>1948</v>
      </c>
      <c r="D96" s="265">
        <f t="shared" si="25"/>
        <v>1737</v>
      </c>
      <c r="E96" s="265">
        <f>+E97+E98++E99+E100++++E101+E102</f>
        <v>-211</v>
      </c>
      <c r="F96" s="266">
        <f t="shared" si="20"/>
        <v>-0.10831622176591375</v>
      </c>
      <c r="G96" s="267">
        <f t="shared" si="25"/>
        <v>78466050</v>
      </c>
      <c r="H96" s="268">
        <f t="shared" si="25"/>
        <v>70092550</v>
      </c>
      <c r="I96" s="268">
        <f>+I97+I98++I99+I100++++I101+I102</f>
        <v>-8373500</v>
      </c>
      <c r="J96" s="266">
        <f t="shared" si="19"/>
        <v>-0.10671494232218902</v>
      </c>
    </row>
    <row r="97" spans="1:12" ht="17.25" customHeight="1" x14ac:dyDescent="0.25">
      <c r="A97" s="269">
        <v>1312111</v>
      </c>
      <c r="B97" s="270" t="s">
        <v>161</v>
      </c>
      <c r="C97" s="271">
        <v>216</v>
      </c>
      <c r="D97" s="272">
        <v>190</v>
      </c>
      <c r="E97" s="272">
        <f t="shared" ref="E97:E102" si="26">+D97-C97</f>
        <v>-26</v>
      </c>
      <c r="F97" s="273">
        <f t="shared" si="20"/>
        <v>-0.12037037037037036</v>
      </c>
      <c r="G97" s="274">
        <v>8377950</v>
      </c>
      <c r="H97" s="275">
        <v>7375900</v>
      </c>
      <c r="I97" s="275">
        <f t="shared" ref="I97:I102" si="27">+H97-G97</f>
        <v>-1002050</v>
      </c>
      <c r="J97" s="273">
        <f t="shared" si="19"/>
        <v>-0.11960563144922087</v>
      </c>
    </row>
    <row r="98" spans="1:12" ht="29.25" customHeight="1" x14ac:dyDescent="0.25">
      <c r="A98" s="276">
        <v>1312112</v>
      </c>
      <c r="B98" s="277" t="s">
        <v>162</v>
      </c>
      <c r="C98" s="303">
        <v>1234</v>
      </c>
      <c r="D98" s="304">
        <v>1041</v>
      </c>
      <c r="E98" s="272">
        <f t="shared" si="26"/>
        <v>-193</v>
      </c>
      <c r="F98" s="305">
        <f t="shared" si="20"/>
        <v>-0.15640194489465153</v>
      </c>
      <c r="G98" s="297">
        <v>50586250</v>
      </c>
      <c r="H98" s="298">
        <v>43134200</v>
      </c>
      <c r="I98" s="275">
        <f t="shared" si="27"/>
        <v>-7452050</v>
      </c>
      <c r="J98" s="305">
        <f t="shared" si="19"/>
        <v>-0.14731374632434704</v>
      </c>
      <c r="L98" s="243"/>
    </row>
    <row r="99" spans="1:12" ht="30" customHeight="1" x14ac:dyDescent="0.25">
      <c r="A99" s="276">
        <v>1312113</v>
      </c>
      <c r="B99" s="277" t="s">
        <v>224</v>
      </c>
      <c r="C99" s="303">
        <v>128</v>
      </c>
      <c r="D99" s="304">
        <v>135</v>
      </c>
      <c r="E99" s="272">
        <f t="shared" si="26"/>
        <v>7</v>
      </c>
      <c r="F99" s="305">
        <f t="shared" si="20"/>
        <v>5.46875E-2</v>
      </c>
      <c r="G99" s="297">
        <v>5295850</v>
      </c>
      <c r="H99" s="298">
        <v>5620050</v>
      </c>
      <c r="I99" s="275">
        <f t="shared" si="27"/>
        <v>324200</v>
      </c>
      <c r="J99" s="305">
        <f t="shared" si="19"/>
        <v>6.1217745970901745E-2</v>
      </c>
    </row>
    <row r="100" spans="1:12" x14ac:dyDescent="0.25">
      <c r="A100" s="276">
        <v>1312114</v>
      </c>
      <c r="B100" s="277" t="s">
        <v>225</v>
      </c>
      <c r="C100" s="303">
        <v>111</v>
      </c>
      <c r="D100" s="304">
        <v>96</v>
      </c>
      <c r="E100" s="272">
        <f t="shared" si="26"/>
        <v>-15</v>
      </c>
      <c r="F100" s="305">
        <f t="shared" si="20"/>
        <v>-0.13513513513513514</v>
      </c>
      <c r="G100" s="297">
        <v>4482950</v>
      </c>
      <c r="H100" s="298">
        <v>3830150</v>
      </c>
      <c r="I100" s="275">
        <f t="shared" si="27"/>
        <v>-652800</v>
      </c>
      <c r="J100" s="305">
        <f t="shared" si="19"/>
        <v>-0.14561839859913672</v>
      </c>
    </row>
    <row r="101" spans="1:12" x14ac:dyDescent="0.25">
      <c r="A101" s="276">
        <v>1312115</v>
      </c>
      <c r="B101" s="277" t="s">
        <v>226</v>
      </c>
      <c r="C101" s="303">
        <v>196</v>
      </c>
      <c r="D101" s="304">
        <v>226</v>
      </c>
      <c r="E101" s="272">
        <f t="shared" si="26"/>
        <v>30</v>
      </c>
      <c r="F101" s="305">
        <f t="shared" si="20"/>
        <v>0.15306122448979592</v>
      </c>
      <c r="G101" s="297">
        <v>7375000</v>
      </c>
      <c r="H101" s="298">
        <v>8317450</v>
      </c>
      <c r="I101" s="275">
        <f t="shared" si="27"/>
        <v>942450</v>
      </c>
      <c r="J101" s="305">
        <f t="shared" si="19"/>
        <v>0.12778983050847459</v>
      </c>
    </row>
    <row r="102" spans="1:12" ht="30.75" customHeight="1" thickBot="1" x14ac:dyDescent="0.3">
      <c r="A102" s="278">
        <v>1312117</v>
      </c>
      <c r="B102" s="279" t="s">
        <v>227</v>
      </c>
      <c r="C102" s="294">
        <v>63</v>
      </c>
      <c r="D102" s="295">
        <v>49</v>
      </c>
      <c r="E102" s="272">
        <f t="shared" si="26"/>
        <v>-14</v>
      </c>
      <c r="F102" s="296">
        <f t="shared" si="20"/>
        <v>-0.22222222222222221</v>
      </c>
      <c r="G102" s="302">
        <v>2348050</v>
      </c>
      <c r="H102" s="301">
        <v>1814800</v>
      </c>
      <c r="I102" s="275">
        <f t="shared" si="27"/>
        <v>-533250</v>
      </c>
      <c r="J102" s="296">
        <f t="shared" si="19"/>
        <v>-0.22710334107024979</v>
      </c>
    </row>
    <row r="103" spans="1:12" ht="30" customHeight="1" thickBot="1" x14ac:dyDescent="0.3">
      <c r="A103" s="262">
        <v>1313</v>
      </c>
      <c r="B103" s="263" t="s">
        <v>228</v>
      </c>
      <c r="C103" s="264">
        <f t="shared" ref="C103:H103" si="28">+C104+C105+C106</f>
        <v>11004</v>
      </c>
      <c r="D103" s="265">
        <f t="shared" si="28"/>
        <v>10462</v>
      </c>
      <c r="E103" s="265">
        <f>+E104+E105+E106</f>
        <v>-542</v>
      </c>
      <c r="F103" s="266">
        <f t="shared" si="20"/>
        <v>-4.9254816430388947E-2</v>
      </c>
      <c r="G103" s="267">
        <f t="shared" si="28"/>
        <v>368524931</v>
      </c>
      <c r="H103" s="268">
        <f t="shared" si="28"/>
        <v>350465475</v>
      </c>
      <c r="I103" s="268">
        <f>+I104+I105+I106</f>
        <v>-18059456</v>
      </c>
      <c r="J103" s="266">
        <f t="shared" si="19"/>
        <v>-4.9004706278609957E-2</v>
      </c>
    </row>
    <row r="104" spans="1:12" x14ac:dyDescent="0.25">
      <c r="A104" s="269">
        <v>1313111</v>
      </c>
      <c r="B104" s="307" t="s">
        <v>161</v>
      </c>
      <c r="C104" s="271">
        <v>66</v>
      </c>
      <c r="D104" s="272">
        <v>69</v>
      </c>
      <c r="E104" s="272">
        <f>+D104-C104</f>
        <v>3</v>
      </c>
      <c r="F104" s="273">
        <f t="shared" si="20"/>
        <v>4.5454545454545456E-2</v>
      </c>
      <c r="G104" s="274">
        <v>2772900</v>
      </c>
      <c r="H104" s="275">
        <v>3141100</v>
      </c>
      <c r="I104" s="275">
        <f>+H104-G104</f>
        <v>368200</v>
      </c>
      <c r="J104" s="273">
        <f t="shared" si="19"/>
        <v>0.1327851707598543</v>
      </c>
    </row>
    <row r="105" spans="1:12" ht="27.75" customHeight="1" x14ac:dyDescent="0.25">
      <c r="A105" s="276">
        <v>1313112</v>
      </c>
      <c r="B105" s="277" t="s">
        <v>162</v>
      </c>
      <c r="C105" s="303">
        <v>10592</v>
      </c>
      <c r="D105" s="304">
        <v>10044</v>
      </c>
      <c r="E105" s="272">
        <f>+D105-C105</f>
        <v>-548</v>
      </c>
      <c r="F105" s="305">
        <f>+E105/C105</f>
        <v>-5.1737160120845921E-2</v>
      </c>
      <c r="G105" s="297">
        <v>355034956</v>
      </c>
      <c r="H105" s="298">
        <v>336563500</v>
      </c>
      <c r="I105" s="275">
        <f>+H105-G105</f>
        <v>-18471456</v>
      </c>
      <c r="J105" s="305">
        <f t="shared" si="19"/>
        <v>-5.202714743389944E-2</v>
      </c>
    </row>
    <row r="106" spans="1:12" ht="27.75" customHeight="1" thickBot="1" x14ac:dyDescent="0.3">
      <c r="A106" s="285">
        <v>1313115</v>
      </c>
      <c r="B106" s="286" t="s">
        <v>229</v>
      </c>
      <c r="C106" s="280">
        <v>346</v>
      </c>
      <c r="D106" s="281">
        <v>349</v>
      </c>
      <c r="E106" s="272">
        <f>+D106-C106</f>
        <v>3</v>
      </c>
      <c r="F106" s="305" t="s">
        <v>196</v>
      </c>
      <c r="G106" s="283">
        <v>10717075</v>
      </c>
      <c r="H106" s="284">
        <v>10760875</v>
      </c>
      <c r="I106" s="275">
        <f>+H106-G106</f>
        <v>43800</v>
      </c>
      <c r="J106" s="282">
        <f t="shared" si="19"/>
        <v>4.086936034319066E-3</v>
      </c>
    </row>
    <row r="107" spans="1:12" ht="31.5" customHeight="1" thickBot="1" x14ac:dyDescent="0.3">
      <c r="A107" s="262">
        <v>1314</v>
      </c>
      <c r="B107" s="263" t="s">
        <v>230</v>
      </c>
      <c r="C107" s="264">
        <f t="shared" ref="C107:H107" si="29">+C108+C109</f>
        <v>259</v>
      </c>
      <c r="D107" s="265">
        <f t="shared" si="29"/>
        <v>223</v>
      </c>
      <c r="E107" s="265">
        <f>+E108+E109</f>
        <v>-36</v>
      </c>
      <c r="F107" s="266">
        <f t="shared" si="20"/>
        <v>-0.138996138996139</v>
      </c>
      <c r="G107" s="267">
        <f t="shared" si="29"/>
        <v>11448900</v>
      </c>
      <c r="H107" s="268">
        <f t="shared" si="29"/>
        <v>9599650</v>
      </c>
      <c r="I107" s="268">
        <f>+I108+I109</f>
        <v>-1849250</v>
      </c>
      <c r="J107" s="266">
        <f t="shared" si="19"/>
        <v>-0.16152206762221699</v>
      </c>
    </row>
    <row r="108" spans="1:12" x14ac:dyDescent="0.25">
      <c r="A108" s="269">
        <v>1314111</v>
      </c>
      <c r="B108" s="270" t="s">
        <v>161</v>
      </c>
      <c r="C108" s="271">
        <v>68</v>
      </c>
      <c r="D108" s="272">
        <v>58</v>
      </c>
      <c r="E108" s="272">
        <f>+D108-C108</f>
        <v>-10</v>
      </c>
      <c r="F108" s="273">
        <f t="shared" si="20"/>
        <v>-0.14705882352941177</v>
      </c>
      <c r="G108" s="274">
        <v>2882800</v>
      </c>
      <c r="H108" s="275">
        <v>2419650</v>
      </c>
      <c r="I108" s="275">
        <f>+H108-G108</f>
        <v>-463150</v>
      </c>
      <c r="J108" s="273">
        <f t="shared" si="19"/>
        <v>-0.16065977521853753</v>
      </c>
    </row>
    <row r="109" spans="1:12" ht="31.5" customHeight="1" thickBot="1" x14ac:dyDescent="0.3">
      <c r="A109" s="278">
        <v>1314112</v>
      </c>
      <c r="B109" s="310" t="s">
        <v>162</v>
      </c>
      <c r="C109" s="294">
        <v>191</v>
      </c>
      <c r="D109" s="295">
        <v>165</v>
      </c>
      <c r="E109" s="272">
        <f>+D109-C109</f>
        <v>-26</v>
      </c>
      <c r="F109" s="296">
        <f t="shared" si="20"/>
        <v>-0.13612565445026178</v>
      </c>
      <c r="G109" s="302">
        <v>8566100</v>
      </c>
      <c r="H109" s="301">
        <v>7180000</v>
      </c>
      <c r="I109" s="275">
        <f>+H109-G109</f>
        <v>-1386100</v>
      </c>
      <c r="J109" s="296">
        <f t="shared" si="19"/>
        <v>-0.16181225995493864</v>
      </c>
    </row>
    <row r="110" spans="1:12" ht="32.25" customHeight="1" thickBot="1" x14ac:dyDescent="0.3">
      <c r="A110" s="262">
        <v>1315</v>
      </c>
      <c r="B110" s="263" t="s">
        <v>231</v>
      </c>
      <c r="C110" s="264">
        <f t="shared" ref="C110:H110" si="30">+C111+C112</f>
        <v>690</v>
      </c>
      <c r="D110" s="265">
        <f t="shared" si="30"/>
        <v>658</v>
      </c>
      <c r="E110" s="265">
        <f>+E111+E112</f>
        <v>-32</v>
      </c>
      <c r="F110" s="266">
        <f t="shared" si="20"/>
        <v>-4.6376811594202899E-2</v>
      </c>
      <c r="G110" s="267">
        <f t="shared" si="30"/>
        <v>29068100</v>
      </c>
      <c r="H110" s="268">
        <f t="shared" si="30"/>
        <v>28614400</v>
      </c>
      <c r="I110" s="268">
        <f>+I111+I112</f>
        <v>-453700</v>
      </c>
      <c r="J110" s="266">
        <f t="shared" si="19"/>
        <v>-1.5608175284934344E-2</v>
      </c>
    </row>
    <row r="111" spans="1:12" x14ac:dyDescent="0.25">
      <c r="A111" s="269">
        <v>1315111</v>
      </c>
      <c r="B111" s="270" t="s">
        <v>161</v>
      </c>
      <c r="C111" s="271">
        <v>619</v>
      </c>
      <c r="D111" s="272">
        <v>560</v>
      </c>
      <c r="E111" s="272">
        <f>+D111-C111</f>
        <v>-59</v>
      </c>
      <c r="F111" s="273">
        <f t="shared" si="20"/>
        <v>-9.5315024232633286E-2</v>
      </c>
      <c r="G111" s="274">
        <v>25521700</v>
      </c>
      <c r="H111" s="275">
        <v>23395900</v>
      </c>
      <c r="I111" s="275">
        <f>+H111-G111</f>
        <v>-2125800</v>
      </c>
      <c r="J111" s="273">
        <f t="shared" si="19"/>
        <v>-8.3293824470940414E-2</v>
      </c>
    </row>
    <row r="112" spans="1:12" ht="27" customHeight="1" thickBot="1" x14ac:dyDescent="0.3">
      <c r="A112" s="278">
        <v>1315112</v>
      </c>
      <c r="B112" s="279" t="s">
        <v>162</v>
      </c>
      <c r="C112" s="294">
        <v>71</v>
      </c>
      <c r="D112" s="295">
        <v>98</v>
      </c>
      <c r="E112" s="272">
        <f>+D112-C112</f>
        <v>27</v>
      </c>
      <c r="F112" s="296">
        <f t="shared" si="20"/>
        <v>0.38028169014084506</v>
      </c>
      <c r="G112" s="302">
        <v>3546400</v>
      </c>
      <c r="H112" s="301">
        <v>5218500</v>
      </c>
      <c r="I112" s="275">
        <f>+H112-G112</f>
        <v>1672100</v>
      </c>
      <c r="J112" s="296">
        <f t="shared" si="19"/>
        <v>0.4714922174599594</v>
      </c>
    </row>
    <row r="113" spans="1:10" ht="16.5" thickBot="1" x14ac:dyDescent="0.3">
      <c r="A113" s="255">
        <v>14</v>
      </c>
      <c r="B113" s="256" t="s">
        <v>232</v>
      </c>
      <c r="C113" s="257">
        <f t="shared" ref="C113:H113" si="31">+C114+C117+C129</f>
        <v>1567</v>
      </c>
      <c r="D113" s="258">
        <f>+D114+D117+D129</f>
        <v>1450</v>
      </c>
      <c r="E113" s="258">
        <f>+E114+E117+E129</f>
        <v>-117</v>
      </c>
      <c r="F113" s="259">
        <f t="shared" si="20"/>
        <v>-7.4664964901084874E-2</v>
      </c>
      <c r="G113" s="260">
        <f t="shared" si="31"/>
        <v>64904850</v>
      </c>
      <c r="H113" s="261">
        <f t="shared" si="31"/>
        <v>60272400</v>
      </c>
      <c r="I113" s="261">
        <f>+I114+I117+I129</f>
        <v>-4632450</v>
      </c>
      <c r="J113" s="259">
        <f t="shared" si="19"/>
        <v>-7.1372940542964045E-2</v>
      </c>
    </row>
    <row r="114" spans="1:10" ht="16.5" thickBot="1" x14ac:dyDescent="0.3">
      <c r="A114" s="262">
        <v>1411</v>
      </c>
      <c r="B114" s="263" t="s">
        <v>233</v>
      </c>
      <c r="C114" s="264">
        <f>+C115+C116</f>
        <v>133</v>
      </c>
      <c r="D114" s="265">
        <f>D115+D116</f>
        <v>129</v>
      </c>
      <c r="E114" s="265">
        <f>+E115+E116</f>
        <v>-4</v>
      </c>
      <c r="F114" s="266">
        <f t="shared" si="20"/>
        <v>-3.007518796992481E-2</v>
      </c>
      <c r="G114" s="267">
        <f>+G115+G116</f>
        <v>5662150</v>
      </c>
      <c r="H114" s="268">
        <f>+H115+H116</f>
        <v>5785500</v>
      </c>
      <c r="I114" s="268">
        <f>+I115+I116</f>
        <v>123350</v>
      </c>
      <c r="J114" s="266">
        <f t="shared" si="19"/>
        <v>2.1785010994057028E-2</v>
      </c>
    </row>
    <row r="115" spans="1:10" x14ac:dyDescent="0.25">
      <c r="A115" s="269">
        <v>1411111</v>
      </c>
      <c r="B115" s="270" t="s">
        <v>161</v>
      </c>
      <c r="C115" s="271">
        <v>0</v>
      </c>
      <c r="D115" s="272">
        <v>0</v>
      </c>
      <c r="E115" s="272">
        <f>+D115-C115</f>
        <v>0</v>
      </c>
      <c r="F115" s="273" t="s">
        <v>196</v>
      </c>
      <c r="G115" s="274">
        <v>0</v>
      </c>
      <c r="H115" s="275">
        <v>0</v>
      </c>
      <c r="I115" s="275">
        <f>+H115-G115</f>
        <v>0</v>
      </c>
      <c r="J115" s="273"/>
    </row>
    <row r="116" spans="1:10" ht="24.75" customHeight="1" thickBot="1" x14ac:dyDescent="0.3">
      <c r="A116" s="278">
        <v>1411112</v>
      </c>
      <c r="B116" s="279" t="s">
        <v>162</v>
      </c>
      <c r="C116" s="294">
        <v>133</v>
      </c>
      <c r="D116" s="295">
        <v>129</v>
      </c>
      <c r="E116" s="272">
        <f>+D116-C116</f>
        <v>-4</v>
      </c>
      <c r="F116" s="296">
        <f t="shared" si="20"/>
        <v>-3.007518796992481E-2</v>
      </c>
      <c r="G116" s="302">
        <v>5662150</v>
      </c>
      <c r="H116" s="301">
        <v>5785500</v>
      </c>
      <c r="I116" s="275">
        <f>+H116-G116</f>
        <v>123350</v>
      </c>
      <c r="J116" s="296">
        <f t="shared" si="19"/>
        <v>2.1785010994057028E-2</v>
      </c>
    </row>
    <row r="117" spans="1:10" ht="16.5" thickBot="1" x14ac:dyDescent="0.3">
      <c r="A117" s="262">
        <v>1412</v>
      </c>
      <c r="B117" s="263" t="s">
        <v>234</v>
      </c>
      <c r="C117" s="264">
        <f t="shared" ref="C117:H117" si="32">+C118+C119+C120+C121+C122+C123+C124+C125+C126+C127+C128</f>
        <v>1018</v>
      </c>
      <c r="D117" s="265">
        <f t="shared" si="32"/>
        <v>944</v>
      </c>
      <c r="E117" s="265">
        <f>+E118+E119+E120+E121+E122+E123+E124+E125+E126+E127+E128</f>
        <v>-74</v>
      </c>
      <c r="F117" s="266">
        <f t="shared" si="20"/>
        <v>-7.269155206286837E-2</v>
      </c>
      <c r="G117" s="267">
        <f t="shared" si="32"/>
        <v>42206900</v>
      </c>
      <c r="H117" s="268">
        <f t="shared" si="32"/>
        <v>39245900</v>
      </c>
      <c r="I117" s="268">
        <f>+I118+I119+I120+I121+I122+I123+I124+I125+I126+I127+I128</f>
        <v>-2961000</v>
      </c>
      <c r="J117" s="266">
        <f t="shared" si="19"/>
        <v>-7.015440603313676E-2</v>
      </c>
    </row>
    <row r="118" spans="1:10" x14ac:dyDescent="0.25">
      <c r="A118" s="269">
        <v>1412111</v>
      </c>
      <c r="B118" s="270" t="s">
        <v>161</v>
      </c>
      <c r="C118" s="271">
        <v>35</v>
      </c>
      <c r="D118" s="272">
        <v>33</v>
      </c>
      <c r="E118" s="272">
        <f t="shared" ref="E118:E128" si="33">+D118-C118</f>
        <v>-2</v>
      </c>
      <c r="F118" s="273">
        <f t="shared" si="20"/>
        <v>-5.7142857142857141E-2</v>
      </c>
      <c r="G118" s="274">
        <v>1632350</v>
      </c>
      <c r="H118" s="275">
        <v>1605400</v>
      </c>
      <c r="I118" s="275">
        <f t="shared" ref="I118:I128" si="34">+H118-G118</f>
        <v>-26950</v>
      </c>
      <c r="J118" s="273">
        <f t="shared" si="19"/>
        <v>-1.6509939657548933E-2</v>
      </c>
    </row>
    <row r="119" spans="1:10" ht="30" customHeight="1" x14ac:dyDescent="0.25">
      <c r="A119" s="276">
        <v>1412112</v>
      </c>
      <c r="B119" s="277" t="s">
        <v>162</v>
      </c>
      <c r="C119" s="280">
        <v>175</v>
      </c>
      <c r="D119" s="281">
        <v>159</v>
      </c>
      <c r="E119" s="272">
        <f t="shared" si="33"/>
        <v>-16</v>
      </c>
      <c r="F119" s="282">
        <f t="shared" si="20"/>
        <v>-9.1428571428571428E-2</v>
      </c>
      <c r="G119" s="297">
        <v>7912550</v>
      </c>
      <c r="H119" s="284">
        <v>7100200</v>
      </c>
      <c r="I119" s="275">
        <f t="shared" si="34"/>
        <v>-812350</v>
      </c>
      <c r="J119" s="282">
        <f t="shared" si="19"/>
        <v>-0.10266601790825966</v>
      </c>
    </row>
    <row r="120" spans="1:10" x14ac:dyDescent="0.25">
      <c r="A120" s="276">
        <v>1412113</v>
      </c>
      <c r="B120" s="277" t="s">
        <v>235</v>
      </c>
      <c r="C120" s="303">
        <v>77</v>
      </c>
      <c r="D120" s="304">
        <v>76</v>
      </c>
      <c r="E120" s="272">
        <f t="shared" si="33"/>
        <v>-1</v>
      </c>
      <c r="F120" s="305">
        <f t="shared" si="20"/>
        <v>-1.2987012987012988E-2</v>
      </c>
      <c r="G120" s="297">
        <v>2887600</v>
      </c>
      <c r="H120" s="298">
        <v>2858900</v>
      </c>
      <c r="I120" s="275">
        <f t="shared" si="34"/>
        <v>-28700</v>
      </c>
      <c r="J120" s="305">
        <f t="shared" si="19"/>
        <v>-9.9390497298794851E-3</v>
      </c>
    </row>
    <row r="121" spans="1:10" ht="31.5" customHeight="1" x14ac:dyDescent="0.25">
      <c r="A121" s="276">
        <v>1412114</v>
      </c>
      <c r="B121" s="277" t="s">
        <v>236</v>
      </c>
      <c r="C121" s="303">
        <v>74</v>
      </c>
      <c r="D121" s="304">
        <v>70</v>
      </c>
      <c r="E121" s="272">
        <f t="shared" si="33"/>
        <v>-4</v>
      </c>
      <c r="F121" s="305">
        <f t="shared" si="20"/>
        <v>-5.4054054054054057E-2</v>
      </c>
      <c r="G121" s="297">
        <v>2889150</v>
      </c>
      <c r="H121" s="298">
        <v>2784600</v>
      </c>
      <c r="I121" s="275">
        <f t="shared" si="34"/>
        <v>-104550</v>
      </c>
      <c r="J121" s="305">
        <f t="shared" si="19"/>
        <v>-3.618711385701677E-2</v>
      </c>
    </row>
    <row r="122" spans="1:10" x14ac:dyDescent="0.25">
      <c r="A122" s="276">
        <v>1412115</v>
      </c>
      <c r="B122" s="277" t="s">
        <v>237</v>
      </c>
      <c r="C122" s="303">
        <v>112</v>
      </c>
      <c r="D122" s="304">
        <v>112</v>
      </c>
      <c r="E122" s="272">
        <f t="shared" si="33"/>
        <v>0</v>
      </c>
      <c r="F122" s="305">
        <f t="shared" si="20"/>
        <v>0</v>
      </c>
      <c r="G122" s="297">
        <v>4272750</v>
      </c>
      <c r="H122" s="298">
        <v>4272750</v>
      </c>
      <c r="I122" s="275">
        <f t="shared" si="34"/>
        <v>0</v>
      </c>
      <c r="J122" s="305">
        <f t="shared" si="19"/>
        <v>0</v>
      </c>
    </row>
    <row r="123" spans="1:10" x14ac:dyDescent="0.25">
      <c r="A123" s="276">
        <v>1412116</v>
      </c>
      <c r="B123" s="277" t="s">
        <v>238</v>
      </c>
      <c r="C123" s="303">
        <v>37</v>
      </c>
      <c r="D123" s="304">
        <v>33</v>
      </c>
      <c r="E123" s="272">
        <f t="shared" si="33"/>
        <v>-4</v>
      </c>
      <c r="F123" s="305">
        <f t="shared" si="20"/>
        <v>-0.10810810810810811</v>
      </c>
      <c r="G123" s="297">
        <v>1559350</v>
      </c>
      <c r="H123" s="298">
        <v>1363250</v>
      </c>
      <c r="I123" s="275">
        <f t="shared" si="34"/>
        <v>-196100</v>
      </c>
      <c r="J123" s="305">
        <f t="shared" si="19"/>
        <v>-0.12575752717478436</v>
      </c>
    </row>
    <row r="124" spans="1:10" x14ac:dyDescent="0.25">
      <c r="A124" s="276">
        <v>1412117</v>
      </c>
      <c r="B124" s="277" t="s">
        <v>239</v>
      </c>
      <c r="C124" s="303">
        <v>28</v>
      </c>
      <c r="D124" s="304">
        <v>28</v>
      </c>
      <c r="E124" s="272">
        <f t="shared" si="33"/>
        <v>0</v>
      </c>
      <c r="F124" s="305">
        <f t="shared" si="20"/>
        <v>0</v>
      </c>
      <c r="G124" s="297">
        <v>1228100</v>
      </c>
      <c r="H124" s="298">
        <v>1228100</v>
      </c>
      <c r="I124" s="275">
        <f t="shared" si="34"/>
        <v>0</v>
      </c>
      <c r="J124" s="305">
        <f t="shared" si="19"/>
        <v>0</v>
      </c>
    </row>
    <row r="125" spans="1:10" x14ac:dyDescent="0.25">
      <c r="A125" s="276">
        <v>1412118</v>
      </c>
      <c r="B125" s="277" t="s">
        <v>240</v>
      </c>
      <c r="C125" s="303">
        <v>89</v>
      </c>
      <c r="D125" s="304">
        <v>84</v>
      </c>
      <c r="E125" s="272">
        <f t="shared" si="33"/>
        <v>-5</v>
      </c>
      <c r="F125" s="305">
        <f t="shared" si="20"/>
        <v>-5.6179775280898875E-2</v>
      </c>
      <c r="G125" s="297">
        <v>3577250</v>
      </c>
      <c r="H125" s="298">
        <v>3416200</v>
      </c>
      <c r="I125" s="275">
        <f t="shared" si="34"/>
        <v>-161050</v>
      </c>
      <c r="J125" s="305">
        <f t="shared" si="19"/>
        <v>-4.50206163952757E-2</v>
      </c>
    </row>
    <row r="126" spans="1:10" x14ac:dyDescent="0.25">
      <c r="A126" s="276">
        <v>1412119</v>
      </c>
      <c r="B126" s="277" t="s">
        <v>241</v>
      </c>
      <c r="C126" s="303">
        <v>326</v>
      </c>
      <c r="D126" s="304">
        <v>289</v>
      </c>
      <c r="E126" s="272">
        <f t="shared" si="33"/>
        <v>-37</v>
      </c>
      <c r="F126" s="305">
        <f t="shared" si="20"/>
        <v>-0.11349693251533742</v>
      </c>
      <c r="G126" s="297">
        <v>13630450</v>
      </c>
      <c r="H126" s="298">
        <v>12081800</v>
      </c>
      <c r="I126" s="275">
        <f t="shared" si="34"/>
        <v>-1548650</v>
      </c>
      <c r="J126" s="305">
        <f t="shared" si="19"/>
        <v>-0.11361693854568264</v>
      </c>
    </row>
    <row r="127" spans="1:10" x14ac:dyDescent="0.25">
      <c r="A127" s="276">
        <v>1412124</v>
      </c>
      <c r="B127" s="277" t="s">
        <v>242</v>
      </c>
      <c r="C127" s="303">
        <v>45</v>
      </c>
      <c r="D127" s="304">
        <v>40</v>
      </c>
      <c r="E127" s="272">
        <f t="shared" si="33"/>
        <v>-5</v>
      </c>
      <c r="F127" s="305">
        <f t="shared" si="20"/>
        <v>-0.1111111111111111</v>
      </c>
      <c r="G127" s="297">
        <v>1586500</v>
      </c>
      <c r="H127" s="298">
        <v>1503850</v>
      </c>
      <c r="I127" s="275">
        <f t="shared" si="34"/>
        <v>-82650</v>
      </c>
      <c r="J127" s="305">
        <f t="shared" si="19"/>
        <v>-5.2095808383233536E-2</v>
      </c>
    </row>
    <row r="128" spans="1:10" ht="16.5" thickBot="1" x14ac:dyDescent="0.3">
      <c r="A128" s="278">
        <v>1412125</v>
      </c>
      <c r="B128" s="279" t="s">
        <v>243</v>
      </c>
      <c r="C128" s="294">
        <v>20</v>
      </c>
      <c r="D128" s="295">
        <v>20</v>
      </c>
      <c r="E128" s="272">
        <f t="shared" si="33"/>
        <v>0</v>
      </c>
      <c r="F128" s="296">
        <f t="shared" si="20"/>
        <v>0</v>
      </c>
      <c r="G128" s="302">
        <v>1030850</v>
      </c>
      <c r="H128" s="301">
        <v>1030850</v>
      </c>
      <c r="I128" s="275">
        <f t="shared" si="34"/>
        <v>0</v>
      </c>
      <c r="J128" s="296">
        <f t="shared" si="19"/>
        <v>0</v>
      </c>
    </row>
    <row r="129" spans="1:10" ht="31.5" customHeight="1" thickBot="1" x14ac:dyDescent="0.3">
      <c r="A129" s="262">
        <v>1413</v>
      </c>
      <c r="B129" s="263" t="s">
        <v>244</v>
      </c>
      <c r="C129" s="264">
        <f t="shared" ref="C129:H129" si="35">C130+C131+C132+C133</f>
        <v>416</v>
      </c>
      <c r="D129" s="265">
        <f t="shared" si="35"/>
        <v>377</v>
      </c>
      <c r="E129" s="265">
        <f>E130+E131+E132+E133</f>
        <v>-39</v>
      </c>
      <c r="F129" s="266">
        <f>+E129/C129</f>
        <v>-9.375E-2</v>
      </c>
      <c r="G129" s="267">
        <f>G130+G131+G132+G133</f>
        <v>17035800</v>
      </c>
      <c r="H129" s="268">
        <f t="shared" si="35"/>
        <v>15241000</v>
      </c>
      <c r="I129" s="268">
        <f>I130+I131+I132+I133</f>
        <v>-1794800</v>
      </c>
      <c r="J129" s="266">
        <f t="shared" si="19"/>
        <v>-0.10535460618227498</v>
      </c>
    </row>
    <row r="130" spans="1:10" ht="12.75" customHeight="1" x14ac:dyDescent="0.25">
      <c r="A130" s="269">
        <v>1413111</v>
      </c>
      <c r="B130" s="270" t="s">
        <v>161</v>
      </c>
      <c r="C130" s="271">
        <v>0</v>
      </c>
      <c r="D130" s="272">
        <v>0</v>
      </c>
      <c r="E130" s="272">
        <f>+D130-C130</f>
        <v>0</v>
      </c>
      <c r="F130" s="273">
        <v>0</v>
      </c>
      <c r="G130" s="274">
        <v>0</v>
      </c>
      <c r="H130" s="275">
        <v>0</v>
      </c>
      <c r="I130" s="275">
        <f>+H130-G130</f>
        <v>0</v>
      </c>
      <c r="J130" s="311">
        <v>0</v>
      </c>
    </row>
    <row r="131" spans="1:10" x14ac:dyDescent="0.25">
      <c r="A131" s="276">
        <v>1413112</v>
      </c>
      <c r="B131" s="277" t="s">
        <v>245</v>
      </c>
      <c r="C131" s="303">
        <v>80</v>
      </c>
      <c r="D131" s="304">
        <v>75</v>
      </c>
      <c r="E131" s="272">
        <f>+D131-C131</f>
        <v>-5</v>
      </c>
      <c r="F131" s="305">
        <f t="shared" si="20"/>
        <v>-6.25E-2</v>
      </c>
      <c r="G131" s="297">
        <v>3686850</v>
      </c>
      <c r="H131" s="298">
        <v>3450300</v>
      </c>
      <c r="I131" s="275">
        <f>+H131-G131</f>
        <v>-236550</v>
      </c>
      <c r="J131" s="305">
        <f t="shared" si="19"/>
        <v>-6.4160462183164485E-2</v>
      </c>
    </row>
    <row r="132" spans="1:10" x14ac:dyDescent="0.25">
      <c r="A132" s="276">
        <v>1413113</v>
      </c>
      <c r="B132" s="277" t="s">
        <v>246</v>
      </c>
      <c r="C132" s="303">
        <v>238</v>
      </c>
      <c r="D132" s="304">
        <v>210</v>
      </c>
      <c r="E132" s="272">
        <f>+D132-C132</f>
        <v>-28</v>
      </c>
      <c r="F132" s="305">
        <f t="shared" si="20"/>
        <v>-0.11764705882352941</v>
      </c>
      <c r="G132" s="297">
        <v>9282100</v>
      </c>
      <c r="H132" s="298">
        <v>8052650</v>
      </c>
      <c r="I132" s="275">
        <f>+H132-G132</f>
        <v>-1229450</v>
      </c>
      <c r="J132" s="305">
        <f t="shared" si="19"/>
        <v>-0.13245386281121729</v>
      </c>
    </row>
    <row r="133" spans="1:10" ht="16.5" thickBot="1" x14ac:dyDescent="0.3">
      <c r="A133" s="276">
        <v>1413114</v>
      </c>
      <c r="B133" s="277" t="s">
        <v>247</v>
      </c>
      <c r="C133" s="303">
        <v>98</v>
      </c>
      <c r="D133" s="304">
        <v>92</v>
      </c>
      <c r="E133" s="272">
        <f>+D133-C133</f>
        <v>-6</v>
      </c>
      <c r="F133" s="305">
        <f t="shared" si="20"/>
        <v>-6.1224489795918366E-2</v>
      </c>
      <c r="G133" s="297">
        <v>4066850</v>
      </c>
      <c r="H133" s="298">
        <v>3738050</v>
      </c>
      <c r="I133" s="275">
        <f>+H133-G133</f>
        <v>-328800</v>
      </c>
      <c r="J133" s="305">
        <f t="shared" si="19"/>
        <v>-8.0848814192802779E-2</v>
      </c>
    </row>
    <row r="134" spans="1:10" ht="16.5" thickBot="1" x14ac:dyDescent="0.3">
      <c r="A134" s="312">
        <v>2</v>
      </c>
      <c r="B134" s="249" t="s">
        <v>248</v>
      </c>
      <c r="C134" s="250">
        <f t="shared" ref="C134:H134" si="36">+C135</f>
        <v>3942</v>
      </c>
      <c r="D134" s="251">
        <f t="shared" si="36"/>
        <v>3770</v>
      </c>
      <c r="E134" s="251">
        <f>+E135</f>
        <v>-172</v>
      </c>
      <c r="F134" s="252">
        <f t="shared" si="20"/>
        <v>-4.3632673769660069E-2</v>
      </c>
      <c r="G134" s="253">
        <f t="shared" si="36"/>
        <v>178375350</v>
      </c>
      <c r="H134" s="254">
        <f t="shared" si="36"/>
        <v>170190800</v>
      </c>
      <c r="I134" s="254">
        <f>+I135</f>
        <v>-8184550</v>
      </c>
      <c r="J134" s="252">
        <f t="shared" si="19"/>
        <v>-4.5883862316177658E-2</v>
      </c>
    </row>
    <row r="135" spans="1:10" ht="16.5" thickBot="1" x14ac:dyDescent="0.3">
      <c r="A135" s="255">
        <v>22</v>
      </c>
      <c r="B135" s="256" t="s">
        <v>192</v>
      </c>
      <c r="C135" s="257">
        <f t="shared" ref="C135:H135" si="37">+C136+C138</f>
        <v>3942</v>
      </c>
      <c r="D135" s="258">
        <f t="shared" si="37"/>
        <v>3770</v>
      </c>
      <c r="E135" s="258">
        <f>+E136+E138</f>
        <v>-172</v>
      </c>
      <c r="F135" s="259">
        <f t="shared" si="20"/>
        <v>-4.3632673769660069E-2</v>
      </c>
      <c r="G135" s="260">
        <f t="shared" si="37"/>
        <v>178375350</v>
      </c>
      <c r="H135" s="261">
        <f t="shared" si="37"/>
        <v>170190800</v>
      </c>
      <c r="I135" s="261">
        <f>+I136+I138</f>
        <v>-8184550</v>
      </c>
      <c r="J135" s="259">
        <f t="shared" si="19"/>
        <v>-4.5883862316177658E-2</v>
      </c>
    </row>
    <row r="136" spans="1:10" ht="16.5" thickBot="1" x14ac:dyDescent="0.3">
      <c r="A136" s="262">
        <v>2211</v>
      </c>
      <c r="B136" s="263" t="s">
        <v>249</v>
      </c>
      <c r="C136" s="264">
        <f t="shared" ref="C136:H136" si="38">+C137</f>
        <v>1525</v>
      </c>
      <c r="D136" s="265">
        <f t="shared" si="38"/>
        <v>1416</v>
      </c>
      <c r="E136" s="265">
        <f>+E137</f>
        <v>-109</v>
      </c>
      <c r="F136" s="266">
        <f t="shared" si="20"/>
        <v>-7.1475409836065568E-2</v>
      </c>
      <c r="G136" s="267">
        <f t="shared" si="38"/>
        <v>76813250</v>
      </c>
      <c r="H136" s="268">
        <f t="shared" si="38"/>
        <v>71206900</v>
      </c>
      <c r="I136" s="268">
        <f>+I137</f>
        <v>-5606350</v>
      </c>
      <c r="J136" s="266">
        <f t="shared" si="19"/>
        <v>-7.298675684208128E-2</v>
      </c>
    </row>
    <row r="137" spans="1:10" ht="16.5" thickBot="1" x14ac:dyDescent="0.3">
      <c r="A137" s="285">
        <v>2211111</v>
      </c>
      <c r="B137" s="286" t="s">
        <v>250</v>
      </c>
      <c r="C137" s="280">
        <v>1525</v>
      </c>
      <c r="D137" s="281">
        <v>1416</v>
      </c>
      <c r="E137" s="272">
        <f>+D137-C137</f>
        <v>-109</v>
      </c>
      <c r="F137" s="282">
        <f t="shared" si="20"/>
        <v>-7.1475409836065568E-2</v>
      </c>
      <c r="G137" s="283">
        <v>76813250</v>
      </c>
      <c r="H137" s="284">
        <v>71206900</v>
      </c>
      <c r="I137" s="275">
        <f>+H137-G137</f>
        <v>-5606350</v>
      </c>
      <c r="J137" s="282">
        <f t="shared" si="19"/>
        <v>-7.298675684208128E-2</v>
      </c>
    </row>
    <row r="138" spans="1:10" ht="16.5" thickBot="1" x14ac:dyDescent="0.3">
      <c r="A138" s="262">
        <v>2212</v>
      </c>
      <c r="B138" s="263" t="s">
        <v>251</v>
      </c>
      <c r="C138" s="264">
        <f t="shared" ref="C138:H138" si="39">+C139+C140</f>
        <v>2417</v>
      </c>
      <c r="D138" s="265">
        <f t="shared" si="39"/>
        <v>2354</v>
      </c>
      <c r="E138" s="265">
        <f>+E139+E140</f>
        <v>-63</v>
      </c>
      <c r="F138" s="266">
        <f t="shared" si="20"/>
        <v>-2.6065370293752586E-2</v>
      </c>
      <c r="G138" s="267">
        <f t="shared" si="39"/>
        <v>101562100</v>
      </c>
      <c r="H138" s="268">
        <f t="shared" si="39"/>
        <v>98983900</v>
      </c>
      <c r="I138" s="268">
        <f>+I139+I140</f>
        <v>-2578200</v>
      </c>
      <c r="J138" s="266">
        <f t="shared" si="19"/>
        <v>-2.5385453825787375E-2</v>
      </c>
    </row>
    <row r="139" spans="1:10" x14ac:dyDescent="0.25">
      <c r="A139" s="269">
        <v>2212111</v>
      </c>
      <c r="B139" s="270" t="s">
        <v>251</v>
      </c>
      <c r="C139" s="271">
        <v>233</v>
      </c>
      <c r="D139" s="272">
        <v>232</v>
      </c>
      <c r="E139" s="272">
        <f>+D139-C139</f>
        <v>-1</v>
      </c>
      <c r="F139" s="273">
        <f t="shared" si="20"/>
        <v>-4.2918454935622317E-3</v>
      </c>
      <c r="G139" s="274">
        <v>11648850</v>
      </c>
      <c r="H139" s="275">
        <v>11608850</v>
      </c>
      <c r="I139" s="275">
        <f>+H139-G139</f>
        <v>-40000</v>
      </c>
      <c r="J139" s="273">
        <f t="shared" ref="J139:J163" si="40">+I139/G139</f>
        <v>-3.4338153551638144E-3</v>
      </c>
    </row>
    <row r="140" spans="1:10" ht="16.5" thickBot="1" x14ac:dyDescent="0.3">
      <c r="A140" s="276">
        <v>2212211</v>
      </c>
      <c r="B140" s="277" t="s">
        <v>252</v>
      </c>
      <c r="C140" s="303">
        <v>2184</v>
      </c>
      <c r="D140" s="304">
        <v>2122</v>
      </c>
      <c r="E140" s="272">
        <f>+D140-C140</f>
        <v>-62</v>
      </c>
      <c r="F140" s="305">
        <f t="shared" ref="F140:F163" si="41">+E140/C140</f>
        <v>-2.8388278388278388E-2</v>
      </c>
      <c r="G140" s="297">
        <v>89913250</v>
      </c>
      <c r="H140" s="298">
        <v>87375050</v>
      </c>
      <c r="I140" s="275">
        <f>+H140-G140</f>
        <v>-2538200</v>
      </c>
      <c r="J140" s="305">
        <f t="shared" si="40"/>
        <v>-2.8229432258315656E-2</v>
      </c>
    </row>
    <row r="141" spans="1:10" ht="16.5" thickBot="1" x14ac:dyDescent="0.3">
      <c r="A141" s="312">
        <v>3</v>
      </c>
      <c r="B141" s="249" t="s">
        <v>253</v>
      </c>
      <c r="C141" s="250">
        <f t="shared" ref="C141:H142" si="42">+C142</f>
        <v>1020</v>
      </c>
      <c r="D141" s="251">
        <f t="shared" si="42"/>
        <v>1026</v>
      </c>
      <c r="E141" s="251">
        <f>+E142</f>
        <v>6</v>
      </c>
      <c r="F141" s="252">
        <f t="shared" si="41"/>
        <v>5.8823529411764705E-3</v>
      </c>
      <c r="G141" s="253">
        <f t="shared" si="42"/>
        <v>68532300</v>
      </c>
      <c r="H141" s="254">
        <f t="shared" si="42"/>
        <v>69228850</v>
      </c>
      <c r="I141" s="254">
        <f>+I142</f>
        <v>696550</v>
      </c>
      <c r="J141" s="252">
        <f t="shared" si="40"/>
        <v>1.0163820563442347E-2</v>
      </c>
    </row>
    <row r="142" spans="1:10" ht="16.5" thickBot="1" x14ac:dyDescent="0.3">
      <c r="A142" s="255">
        <v>32</v>
      </c>
      <c r="B142" s="256" t="s">
        <v>192</v>
      </c>
      <c r="C142" s="257">
        <f t="shared" si="42"/>
        <v>1020</v>
      </c>
      <c r="D142" s="258">
        <f t="shared" si="42"/>
        <v>1026</v>
      </c>
      <c r="E142" s="258">
        <f>+E143</f>
        <v>6</v>
      </c>
      <c r="F142" s="259">
        <f t="shared" si="41"/>
        <v>5.8823529411764705E-3</v>
      </c>
      <c r="G142" s="260">
        <f t="shared" si="42"/>
        <v>68532300</v>
      </c>
      <c r="H142" s="261">
        <f t="shared" si="42"/>
        <v>69228850</v>
      </c>
      <c r="I142" s="261">
        <f>+I143</f>
        <v>696550</v>
      </c>
      <c r="J142" s="259">
        <f t="shared" si="40"/>
        <v>1.0163820563442347E-2</v>
      </c>
    </row>
    <row r="143" spans="1:10" ht="33.75" customHeight="1" thickBot="1" x14ac:dyDescent="0.3">
      <c r="A143" s="262">
        <v>3211</v>
      </c>
      <c r="B143" s="263" t="s">
        <v>254</v>
      </c>
      <c r="C143" s="264">
        <f t="shared" ref="C143:H143" si="43">+C144+C145+C146++++C147</f>
        <v>1020</v>
      </c>
      <c r="D143" s="265">
        <f t="shared" si="43"/>
        <v>1026</v>
      </c>
      <c r="E143" s="265">
        <f>+E144+E145+E146++++E147</f>
        <v>6</v>
      </c>
      <c r="F143" s="266">
        <f t="shared" si="41"/>
        <v>5.8823529411764705E-3</v>
      </c>
      <c r="G143" s="267">
        <f t="shared" si="43"/>
        <v>68532300</v>
      </c>
      <c r="H143" s="268">
        <f t="shared" si="43"/>
        <v>69228850</v>
      </c>
      <c r="I143" s="268">
        <f>+I144+I145+I146++++I147</f>
        <v>696550</v>
      </c>
      <c r="J143" s="266">
        <f t="shared" si="40"/>
        <v>1.0163820563442347E-2</v>
      </c>
    </row>
    <row r="144" spans="1:10" x14ac:dyDescent="0.25">
      <c r="A144" s="269">
        <v>3211111</v>
      </c>
      <c r="B144" s="270" t="s">
        <v>203</v>
      </c>
      <c r="C144" s="271">
        <v>118</v>
      </c>
      <c r="D144" s="272">
        <v>134</v>
      </c>
      <c r="E144" s="272">
        <f>+D144-C144</f>
        <v>16</v>
      </c>
      <c r="F144" s="273">
        <f t="shared" si="41"/>
        <v>0.13559322033898305</v>
      </c>
      <c r="G144" s="274">
        <v>5844350</v>
      </c>
      <c r="H144" s="275">
        <v>7289750</v>
      </c>
      <c r="I144" s="275">
        <f>+H144-G144</f>
        <v>1445400</v>
      </c>
      <c r="J144" s="273">
        <f t="shared" si="40"/>
        <v>0.2473157836200775</v>
      </c>
    </row>
    <row r="145" spans="1:10" x14ac:dyDescent="0.25">
      <c r="A145" s="276">
        <v>3211212</v>
      </c>
      <c r="B145" s="277" t="s">
        <v>255</v>
      </c>
      <c r="C145" s="303">
        <v>158</v>
      </c>
      <c r="D145" s="304">
        <v>172</v>
      </c>
      <c r="E145" s="272">
        <f>+D145-C145</f>
        <v>14</v>
      </c>
      <c r="F145" s="305">
        <f t="shared" si="41"/>
        <v>8.8607594936708861E-2</v>
      </c>
      <c r="G145" s="297">
        <v>8707650</v>
      </c>
      <c r="H145" s="298">
        <v>9382650</v>
      </c>
      <c r="I145" s="275">
        <f>+H145-G145</f>
        <v>675000</v>
      </c>
      <c r="J145" s="305">
        <f t="shared" si="40"/>
        <v>7.7518044478131293E-2</v>
      </c>
    </row>
    <row r="146" spans="1:10" x14ac:dyDescent="0.25">
      <c r="A146" s="276">
        <v>3211213</v>
      </c>
      <c r="B146" s="277" t="s">
        <v>256</v>
      </c>
      <c r="C146" s="303">
        <v>62</v>
      </c>
      <c r="D146" s="304">
        <v>60</v>
      </c>
      <c r="E146" s="272">
        <f>+D146-C146</f>
        <v>-2</v>
      </c>
      <c r="F146" s="305">
        <f t="shared" si="41"/>
        <v>-3.2258064516129031E-2</v>
      </c>
      <c r="G146" s="297">
        <v>5883800</v>
      </c>
      <c r="H146" s="298">
        <v>6388700</v>
      </c>
      <c r="I146" s="275">
        <f>+H146-G146</f>
        <v>504900</v>
      </c>
      <c r="J146" s="305">
        <f t="shared" si="40"/>
        <v>8.581189027499235E-2</v>
      </c>
    </row>
    <row r="147" spans="1:10" ht="16.5" thickBot="1" x14ac:dyDescent="0.3">
      <c r="A147" s="276">
        <v>3211214</v>
      </c>
      <c r="B147" s="277" t="s">
        <v>257</v>
      </c>
      <c r="C147" s="303">
        <v>682</v>
      </c>
      <c r="D147" s="304">
        <v>660</v>
      </c>
      <c r="E147" s="272">
        <f>+D147-C147</f>
        <v>-22</v>
      </c>
      <c r="F147" s="305">
        <f t="shared" si="41"/>
        <v>-3.2258064516129031E-2</v>
      </c>
      <c r="G147" s="297">
        <v>48096500</v>
      </c>
      <c r="H147" s="298">
        <v>46167750</v>
      </c>
      <c r="I147" s="275">
        <f>+H147-G147</f>
        <v>-1928750</v>
      </c>
      <c r="J147" s="305">
        <f t="shared" si="40"/>
        <v>-4.0101670599731791E-2</v>
      </c>
    </row>
    <row r="148" spans="1:10" ht="24.75" customHeight="1" thickBot="1" x14ac:dyDescent="0.3">
      <c r="A148" s="312">
        <v>4</v>
      </c>
      <c r="B148" s="249" t="s">
        <v>258</v>
      </c>
      <c r="C148" s="250">
        <f t="shared" ref="C148:H148" si="44">+C149+C152+C157+C160</f>
        <v>2744</v>
      </c>
      <c r="D148" s="251">
        <f t="shared" si="44"/>
        <v>2929</v>
      </c>
      <c r="E148" s="251">
        <f>+E149+E152+E157+E160</f>
        <v>185</v>
      </c>
      <c r="F148" s="252">
        <f t="shared" si="41"/>
        <v>6.7419825072886297E-2</v>
      </c>
      <c r="G148" s="253">
        <f t="shared" si="44"/>
        <v>123054770.75</v>
      </c>
      <c r="H148" s="254">
        <f t="shared" si="44"/>
        <v>134983028.75</v>
      </c>
      <c r="I148" s="254">
        <f>+I149+I152+I157+I160</f>
        <v>11928258</v>
      </c>
      <c r="J148" s="252">
        <f t="shared" si="40"/>
        <v>9.693454327125306E-2</v>
      </c>
    </row>
    <row r="149" spans="1:10" ht="16.5" thickBot="1" x14ac:dyDescent="0.3">
      <c r="A149" s="255">
        <v>41</v>
      </c>
      <c r="B149" s="256" t="s">
        <v>159</v>
      </c>
      <c r="C149" s="257">
        <f t="shared" ref="C149:H150" si="45">+C150</f>
        <v>585</v>
      </c>
      <c r="D149" s="258">
        <f t="shared" si="45"/>
        <v>642</v>
      </c>
      <c r="E149" s="258">
        <f>+E150</f>
        <v>57</v>
      </c>
      <c r="F149" s="259">
        <f t="shared" si="41"/>
        <v>9.7435897435897437E-2</v>
      </c>
      <c r="G149" s="260">
        <f>+G150</f>
        <v>30975550</v>
      </c>
      <c r="H149" s="261">
        <f t="shared" si="45"/>
        <v>34784000</v>
      </c>
      <c r="I149" s="261">
        <f>+I150</f>
        <v>3808450</v>
      </c>
      <c r="J149" s="259">
        <f t="shared" si="40"/>
        <v>0.12295019781731074</v>
      </c>
    </row>
    <row r="150" spans="1:10" ht="36.75" customHeight="1" thickBot="1" x14ac:dyDescent="0.3">
      <c r="A150" s="262">
        <v>4111</v>
      </c>
      <c r="B150" s="263" t="s">
        <v>259</v>
      </c>
      <c r="C150" s="264">
        <f t="shared" si="45"/>
        <v>585</v>
      </c>
      <c r="D150" s="265">
        <f t="shared" si="45"/>
        <v>642</v>
      </c>
      <c r="E150" s="265">
        <f>+E151</f>
        <v>57</v>
      </c>
      <c r="F150" s="266">
        <f t="shared" si="41"/>
        <v>9.7435897435897437E-2</v>
      </c>
      <c r="G150" s="267">
        <f t="shared" si="45"/>
        <v>30975550</v>
      </c>
      <c r="H150" s="268">
        <f>+H151</f>
        <v>34784000</v>
      </c>
      <c r="I150" s="268">
        <f>+I151</f>
        <v>3808450</v>
      </c>
      <c r="J150" s="266">
        <f t="shared" si="40"/>
        <v>0.12295019781731074</v>
      </c>
    </row>
    <row r="151" spans="1:10" ht="16.5" thickBot="1" x14ac:dyDescent="0.3">
      <c r="A151" s="285">
        <v>4111111</v>
      </c>
      <c r="B151" s="286" t="s">
        <v>260</v>
      </c>
      <c r="C151" s="280">
        <v>585</v>
      </c>
      <c r="D151" s="281">
        <v>642</v>
      </c>
      <c r="E151" s="272">
        <f>+D151-C151</f>
        <v>57</v>
      </c>
      <c r="F151" s="282">
        <f t="shared" si="41"/>
        <v>9.7435897435897437E-2</v>
      </c>
      <c r="G151" s="283">
        <v>30975550</v>
      </c>
      <c r="H151" s="284">
        <v>34784000</v>
      </c>
      <c r="I151" s="275">
        <f>+H151-G151</f>
        <v>3808450</v>
      </c>
      <c r="J151" s="282">
        <f t="shared" si="40"/>
        <v>0.12295019781731074</v>
      </c>
    </row>
    <row r="152" spans="1:10" ht="16.5" thickBot="1" x14ac:dyDescent="0.3">
      <c r="A152" s="255">
        <v>42</v>
      </c>
      <c r="B152" s="256" t="s">
        <v>192</v>
      </c>
      <c r="C152" s="257">
        <f>+C153+C155</f>
        <v>141</v>
      </c>
      <c r="D152" s="258">
        <f>+D153+D155</f>
        <v>160</v>
      </c>
      <c r="E152" s="258">
        <f>+E153+E155</f>
        <v>19</v>
      </c>
      <c r="F152" s="259">
        <f t="shared" si="41"/>
        <v>0.13475177304964539</v>
      </c>
      <c r="G152" s="260">
        <f>+G153+G155</f>
        <v>7109350</v>
      </c>
      <c r="H152" s="261">
        <f>+H153+H155</f>
        <v>9986550</v>
      </c>
      <c r="I152" s="261">
        <f>+I153+I155</f>
        <v>2877200</v>
      </c>
      <c r="J152" s="259">
        <f t="shared" si="40"/>
        <v>0.40470647808871418</v>
      </c>
    </row>
    <row r="153" spans="1:10" ht="26.25" customHeight="1" thickBot="1" x14ac:dyDescent="0.3">
      <c r="A153" s="262">
        <v>4211</v>
      </c>
      <c r="B153" s="263" t="s">
        <v>261</v>
      </c>
      <c r="C153" s="264">
        <f>+C154</f>
        <v>5</v>
      </c>
      <c r="D153" s="265">
        <f>+D154</f>
        <v>14</v>
      </c>
      <c r="E153" s="265">
        <f>+E154</f>
        <v>9</v>
      </c>
      <c r="F153" s="266">
        <f>+E153/C153</f>
        <v>1.8</v>
      </c>
      <c r="G153" s="267">
        <f>+G154</f>
        <v>189500</v>
      </c>
      <c r="H153" s="268">
        <f>+H154</f>
        <v>2751800</v>
      </c>
      <c r="I153" s="268">
        <f>+I154</f>
        <v>2562300</v>
      </c>
      <c r="J153" s="266">
        <f t="shared" si="40"/>
        <v>13.521372031662269</v>
      </c>
    </row>
    <row r="154" spans="1:10" ht="16.5" thickBot="1" x14ac:dyDescent="0.3">
      <c r="A154" s="285">
        <v>4211111</v>
      </c>
      <c r="B154" s="286" t="s">
        <v>261</v>
      </c>
      <c r="C154" s="280">
        <v>5</v>
      </c>
      <c r="D154" s="281">
        <v>14</v>
      </c>
      <c r="E154" s="272">
        <f>+D154-C154</f>
        <v>9</v>
      </c>
      <c r="F154" s="282">
        <f t="shared" si="41"/>
        <v>1.8</v>
      </c>
      <c r="G154" s="283">
        <v>189500</v>
      </c>
      <c r="H154" s="284">
        <v>2751800</v>
      </c>
      <c r="I154" s="275">
        <f>+H154-G154</f>
        <v>2562300</v>
      </c>
      <c r="J154" s="282">
        <f t="shared" si="40"/>
        <v>13.521372031662269</v>
      </c>
    </row>
    <row r="155" spans="1:10" ht="27" customHeight="1" thickBot="1" x14ac:dyDescent="0.3">
      <c r="A155" s="262">
        <v>4212</v>
      </c>
      <c r="B155" s="263" t="s">
        <v>262</v>
      </c>
      <c r="C155" s="264">
        <f>+C156</f>
        <v>136</v>
      </c>
      <c r="D155" s="265">
        <f>+D156</f>
        <v>146</v>
      </c>
      <c r="E155" s="265">
        <f>+E156</f>
        <v>10</v>
      </c>
      <c r="F155" s="266">
        <f t="shared" si="41"/>
        <v>7.3529411764705885E-2</v>
      </c>
      <c r="G155" s="267">
        <f>+G156</f>
        <v>6919850</v>
      </c>
      <c r="H155" s="268">
        <f>+H156</f>
        <v>7234750</v>
      </c>
      <c r="I155" s="268">
        <f>+I156</f>
        <v>314900</v>
      </c>
      <c r="J155" s="266">
        <f t="shared" si="40"/>
        <v>4.5506766765175545E-2</v>
      </c>
    </row>
    <row r="156" spans="1:10" ht="31.5" customHeight="1" thickBot="1" x14ac:dyDescent="0.3">
      <c r="A156" s="285">
        <v>4212112</v>
      </c>
      <c r="B156" s="286" t="s">
        <v>262</v>
      </c>
      <c r="C156" s="280">
        <v>136</v>
      </c>
      <c r="D156" s="281">
        <v>146</v>
      </c>
      <c r="E156" s="272">
        <f>+D156-C156</f>
        <v>10</v>
      </c>
      <c r="F156" s="282">
        <f t="shared" si="41"/>
        <v>7.3529411764705885E-2</v>
      </c>
      <c r="G156" s="283">
        <v>6919850</v>
      </c>
      <c r="H156" s="284">
        <v>7234750</v>
      </c>
      <c r="I156" s="275">
        <f>+H156-G156</f>
        <v>314900</v>
      </c>
      <c r="J156" s="282">
        <f t="shared" si="40"/>
        <v>4.5506766765175545E-2</v>
      </c>
    </row>
    <row r="157" spans="1:10" ht="16.5" thickBot="1" x14ac:dyDescent="0.3">
      <c r="A157" s="309">
        <v>43</v>
      </c>
      <c r="B157" s="256" t="s">
        <v>218</v>
      </c>
      <c r="C157" s="257">
        <f t="shared" ref="C157:G158" si="46">+C158</f>
        <v>1994</v>
      </c>
      <c r="D157" s="258">
        <f t="shared" si="46"/>
        <v>2105</v>
      </c>
      <c r="E157" s="258">
        <f>+E158</f>
        <v>111</v>
      </c>
      <c r="F157" s="259">
        <f t="shared" si="41"/>
        <v>5.5667001003009024E-2</v>
      </c>
      <c r="G157" s="260">
        <f>+G158</f>
        <v>83851520.75</v>
      </c>
      <c r="H157" s="261">
        <f>+H158</f>
        <v>89055278.75</v>
      </c>
      <c r="I157" s="261">
        <f>+I158</f>
        <v>5203758</v>
      </c>
      <c r="J157" s="259">
        <f t="shared" si="40"/>
        <v>6.2059196463649109E-2</v>
      </c>
    </row>
    <row r="158" spans="1:10" ht="16.5" thickBot="1" x14ac:dyDescent="0.3">
      <c r="A158" s="262">
        <v>4311</v>
      </c>
      <c r="B158" s="263" t="s">
        <v>263</v>
      </c>
      <c r="C158" s="264">
        <f t="shared" si="46"/>
        <v>1994</v>
      </c>
      <c r="D158" s="265">
        <f t="shared" si="46"/>
        <v>2105</v>
      </c>
      <c r="E158" s="265">
        <f>+E159</f>
        <v>111</v>
      </c>
      <c r="F158" s="266">
        <f t="shared" si="41"/>
        <v>5.5667001003009024E-2</v>
      </c>
      <c r="G158" s="267">
        <f t="shared" si="46"/>
        <v>83851520.75</v>
      </c>
      <c r="H158" s="268">
        <f>+H159</f>
        <v>89055278.75</v>
      </c>
      <c r="I158" s="268">
        <f>+I159</f>
        <v>5203758</v>
      </c>
      <c r="J158" s="266">
        <f t="shared" si="40"/>
        <v>6.2059196463649109E-2</v>
      </c>
    </row>
    <row r="159" spans="1:10" ht="33" customHeight="1" thickBot="1" x14ac:dyDescent="0.3">
      <c r="A159" s="285">
        <v>4311111</v>
      </c>
      <c r="B159" s="286" t="s">
        <v>264</v>
      </c>
      <c r="C159" s="280">
        <v>1994</v>
      </c>
      <c r="D159" s="281">
        <v>2105</v>
      </c>
      <c r="E159" s="272">
        <f>+D159-C159</f>
        <v>111</v>
      </c>
      <c r="F159" s="282">
        <f t="shared" si="41"/>
        <v>5.5667001003009024E-2</v>
      </c>
      <c r="G159" s="283">
        <v>83851520.75</v>
      </c>
      <c r="H159" s="284">
        <v>89055278.75</v>
      </c>
      <c r="I159" s="275">
        <f>+H159-G159</f>
        <v>5203758</v>
      </c>
      <c r="J159" s="282">
        <f t="shared" si="40"/>
        <v>6.2059196463649109E-2</v>
      </c>
    </row>
    <row r="160" spans="1:10" ht="12.75" customHeight="1" thickBot="1" x14ac:dyDescent="0.3">
      <c r="A160" s="309">
        <v>44</v>
      </c>
      <c r="B160" s="256" t="s">
        <v>232</v>
      </c>
      <c r="C160" s="257">
        <f t="shared" ref="C160:H161" si="47">+C161</f>
        <v>24</v>
      </c>
      <c r="D160" s="258">
        <f t="shared" si="47"/>
        <v>22</v>
      </c>
      <c r="E160" s="258">
        <f>+E161</f>
        <v>-2</v>
      </c>
      <c r="F160" s="259">
        <f t="shared" si="41"/>
        <v>-8.3333333333333329E-2</v>
      </c>
      <c r="G160" s="260">
        <f>+G161</f>
        <v>1118350</v>
      </c>
      <c r="H160" s="261">
        <f>+H161</f>
        <v>1157200</v>
      </c>
      <c r="I160" s="261">
        <f>+I161</f>
        <v>38850</v>
      </c>
      <c r="J160" s="259">
        <f t="shared" si="40"/>
        <v>3.473867751598337E-2</v>
      </c>
    </row>
    <row r="161" spans="1:10" ht="12.75" customHeight="1" thickBot="1" x14ac:dyDescent="0.3">
      <c r="A161" s="262">
        <v>4411</v>
      </c>
      <c r="B161" s="263" t="s">
        <v>265</v>
      </c>
      <c r="C161" s="264">
        <f t="shared" si="47"/>
        <v>24</v>
      </c>
      <c r="D161" s="265">
        <f t="shared" si="47"/>
        <v>22</v>
      </c>
      <c r="E161" s="265">
        <f>+E162</f>
        <v>-2</v>
      </c>
      <c r="F161" s="266">
        <f t="shared" si="41"/>
        <v>-8.3333333333333329E-2</v>
      </c>
      <c r="G161" s="267">
        <f t="shared" si="47"/>
        <v>1118350</v>
      </c>
      <c r="H161" s="268">
        <f t="shared" si="47"/>
        <v>1157200</v>
      </c>
      <c r="I161" s="268">
        <f>+I162</f>
        <v>38850</v>
      </c>
      <c r="J161" s="266">
        <f t="shared" si="40"/>
        <v>3.473867751598337E-2</v>
      </c>
    </row>
    <row r="162" spans="1:10" ht="30" customHeight="1" thickBot="1" x14ac:dyDescent="0.3">
      <c r="A162" s="269">
        <v>4411111</v>
      </c>
      <c r="B162" s="270" t="s">
        <v>266</v>
      </c>
      <c r="C162" s="271">
        <v>24</v>
      </c>
      <c r="D162" s="272">
        <v>22</v>
      </c>
      <c r="E162" s="272">
        <f>+D162-C162</f>
        <v>-2</v>
      </c>
      <c r="F162" s="273">
        <f t="shared" si="41"/>
        <v>-8.3333333333333329E-2</v>
      </c>
      <c r="G162" s="274">
        <v>1118350</v>
      </c>
      <c r="H162" s="275">
        <v>1157200</v>
      </c>
      <c r="I162" s="275">
        <f>+H162-G162</f>
        <v>38850</v>
      </c>
      <c r="J162" s="273">
        <f t="shared" si="40"/>
        <v>3.473867751598337E-2</v>
      </c>
    </row>
    <row r="163" spans="1:10" ht="12.75" customHeight="1" thickBot="1" x14ac:dyDescent="0.3">
      <c r="A163" s="313"/>
      <c r="B163" s="314" t="s">
        <v>267</v>
      </c>
      <c r="C163" s="315">
        <f>+C148+C141+C134+C8</f>
        <v>103301</v>
      </c>
      <c r="D163" s="316">
        <f>+D148+D141+D134+D8</f>
        <v>100022</v>
      </c>
      <c r="E163" s="316">
        <f>+E148+E141+E134+E8</f>
        <v>-3279</v>
      </c>
      <c r="F163" s="317">
        <f t="shared" si="41"/>
        <v>-3.1742190298254612E-2</v>
      </c>
      <c r="G163" s="318">
        <f>+G148+G141+G134+G8</f>
        <v>3812761166.9200001</v>
      </c>
      <c r="H163" s="319">
        <f>+H148+H141+H134+H8</f>
        <v>3705476684.4200001</v>
      </c>
      <c r="I163" s="319">
        <f>+I148+I141+I134+I8</f>
        <v>-107284482.5</v>
      </c>
      <c r="J163" s="317">
        <f t="shared" si="40"/>
        <v>-2.8138264581273484E-2</v>
      </c>
    </row>
    <row r="164" spans="1:10" ht="0.75" customHeight="1" x14ac:dyDescent="0.25">
      <c r="A164" s="320"/>
      <c r="B164" s="320"/>
      <c r="C164" s="321"/>
      <c r="D164" s="320"/>
      <c r="E164" s="320"/>
      <c r="F164" s="320"/>
      <c r="G164" s="322"/>
      <c r="H164" s="320"/>
      <c r="I164" s="323"/>
      <c r="J164" s="320"/>
    </row>
    <row r="165" spans="1:10" ht="12.75" hidden="1" customHeight="1" x14ac:dyDescent="0.25"/>
    <row r="166" spans="1:10" hidden="1" x14ac:dyDescent="0.25"/>
    <row r="167" spans="1:10" ht="12.75" hidden="1" customHeight="1" x14ac:dyDescent="0.25">
      <c r="D167" s="324"/>
      <c r="E167" s="324"/>
      <c r="F167" s="324"/>
      <c r="G167" s="243" t="s">
        <v>268</v>
      </c>
      <c r="H167" s="324"/>
    </row>
    <row r="168" spans="1:10" hidden="1" x14ac:dyDescent="0.25"/>
    <row r="169" spans="1:10" hidden="1" x14ac:dyDescent="0.25"/>
    <row r="170" spans="1:10" hidden="1" x14ac:dyDescent="0.25"/>
    <row r="171" spans="1:10" hidden="1" x14ac:dyDescent="0.25"/>
    <row r="172" spans="1:10" hidden="1" x14ac:dyDescent="0.25"/>
    <row r="173" spans="1:10" hidden="1" x14ac:dyDescent="0.25"/>
    <row r="174" spans="1:10" hidden="1" x14ac:dyDescent="0.25"/>
    <row r="175" spans="1:10" x14ac:dyDescent="0.25">
      <c r="H175" s="325"/>
    </row>
    <row r="176" spans="1:10" x14ac:dyDescent="0.25">
      <c r="H176" s="326"/>
    </row>
  </sheetData>
  <mergeCells count="6">
    <mergeCell ref="A2:J2"/>
    <mergeCell ref="A3:J3"/>
    <mergeCell ref="A4:J4"/>
    <mergeCell ref="A5:J5"/>
    <mergeCell ref="E7:F7"/>
    <mergeCell ref="I7:J7"/>
  </mergeCells>
  <printOptions horizontalCentered="1"/>
  <pageMargins left="0.7" right="0.7" top="0.75" bottom="0.75" header="0.3" footer="0.3"/>
  <pageSetup scale="65" orientation="landscape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ED0D5F-2AEB-484D-849F-BA89B7CC3A69}">
  <dimension ref="A1:B132"/>
  <sheetViews>
    <sheetView tabSelected="1" topLeftCell="A124" workbookViewId="0">
      <selection activeCell="D142" sqref="D142"/>
    </sheetView>
  </sheetViews>
  <sheetFormatPr defaultColWidth="10.85546875" defaultRowHeight="15" x14ac:dyDescent="0.25"/>
  <cols>
    <col min="1" max="1" width="34.7109375" customWidth="1"/>
    <col min="2" max="2" width="35.140625" customWidth="1"/>
  </cols>
  <sheetData>
    <row r="1" spans="1:2" ht="18.75" x14ac:dyDescent="0.3">
      <c r="A1" s="351"/>
      <c r="B1" s="351"/>
    </row>
    <row r="2" spans="1:2" ht="18.75" x14ac:dyDescent="0.3">
      <c r="A2" s="1"/>
      <c r="B2" s="1"/>
    </row>
    <row r="3" spans="1:2" ht="8.25" customHeight="1" x14ac:dyDescent="0.25"/>
    <row r="4" spans="1:2" x14ac:dyDescent="0.25">
      <c r="A4" s="2" t="s">
        <v>0</v>
      </c>
      <c r="B4" s="3" t="s">
        <v>1</v>
      </c>
    </row>
    <row r="5" spans="1:2" x14ac:dyDescent="0.25">
      <c r="A5" s="4" t="s">
        <v>2</v>
      </c>
      <c r="B5" s="5">
        <v>161</v>
      </c>
    </row>
    <row r="6" spans="1:2" x14ac:dyDescent="0.25">
      <c r="A6" s="6" t="s">
        <v>3</v>
      </c>
      <c r="B6">
        <v>23</v>
      </c>
    </row>
    <row r="7" spans="1:2" x14ac:dyDescent="0.25">
      <c r="A7" s="6" t="s">
        <v>4</v>
      </c>
      <c r="B7">
        <v>67</v>
      </c>
    </row>
    <row r="8" spans="1:2" x14ac:dyDescent="0.25">
      <c r="A8" s="6" t="s">
        <v>5</v>
      </c>
      <c r="B8">
        <v>71</v>
      </c>
    </row>
    <row r="9" spans="1:2" x14ac:dyDescent="0.25">
      <c r="A9" s="4" t="s">
        <v>6</v>
      </c>
      <c r="B9" s="5">
        <v>645</v>
      </c>
    </row>
    <row r="10" spans="1:2" x14ac:dyDescent="0.25">
      <c r="A10" s="6" t="s">
        <v>3</v>
      </c>
      <c r="B10">
        <v>102</v>
      </c>
    </row>
    <row r="11" spans="1:2" x14ac:dyDescent="0.25">
      <c r="A11" s="6" t="s">
        <v>4</v>
      </c>
      <c r="B11">
        <v>82</v>
      </c>
    </row>
    <row r="12" spans="1:2" x14ac:dyDescent="0.25">
      <c r="A12" s="6" t="s">
        <v>5</v>
      </c>
      <c r="B12">
        <v>461</v>
      </c>
    </row>
    <row r="13" spans="1:2" x14ac:dyDescent="0.25">
      <c r="A13" s="4" t="s">
        <v>7</v>
      </c>
      <c r="B13" s="5">
        <v>219</v>
      </c>
    </row>
    <row r="14" spans="1:2" x14ac:dyDescent="0.25">
      <c r="A14" s="6" t="s">
        <v>3</v>
      </c>
      <c r="B14">
        <v>25</v>
      </c>
    </row>
    <row r="15" spans="1:2" x14ac:dyDescent="0.25">
      <c r="A15" s="6" t="s">
        <v>4</v>
      </c>
      <c r="B15">
        <v>83</v>
      </c>
    </row>
    <row r="16" spans="1:2" x14ac:dyDescent="0.25">
      <c r="A16" s="6" t="s">
        <v>5</v>
      </c>
      <c r="B16">
        <v>111</v>
      </c>
    </row>
    <row r="17" spans="1:2" x14ac:dyDescent="0.25">
      <c r="A17" s="4" t="s">
        <v>8</v>
      </c>
      <c r="B17" s="5">
        <v>324</v>
      </c>
    </row>
    <row r="18" spans="1:2" x14ac:dyDescent="0.25">
      <c r="A18" s="6" t="s">
        <v>3</v>
      </c>
      <c r="B18">
        <v>35</v>
      </c>
    </row>
    <row r="19" spans="1:2" x14ac:dyDescent="0.25">
      <c r="A19" s="6" t="s">
        <v>4</v>
      </c>
      <c r="B19">
        <v>193</v>
      </c>
    </row>
    <row r="20" spans="1:2" x14ac:dyDescent="0.25">
      <c r="A20" s="6" t="s">
        <v>5</v>
      </c>
      <c r="B20">
        <v>96</v>
      </c>
    </row>
    <row r="21" spans="1:2" x14ac:dyDescent="0.25">
      <c r="A21" s="4" t="s">
        <v>9</v>
      </c>
      <c r="B21" s="5">
        <v>96</v>
      </c>
    </row>
    <row r="22" spans="1:2" x14ac:dyDescent="0.25">
      <c r="A22" s="6" t="s">
        <v>3</v>
      </c>
      <c r="B22">
        <v>18</v>
      </c>
    </row>
    <row r="23" spans="1:2" x14ac:dyDescent="0.25">
      <c r="A23" s="6" t="s">
        <v>4</v>
      </c>
      <c r="B23">
        <v>25</v>
      </c>
    </row>
    <row r="24" spans="1:2" x14ac:dyDescent="0.25">
      <c r="A24" s="6" t="s">
        <v>5</v>
      </c>
      <c r="B24">
        <v>53</v>
      </c>
    </row>
    <row r="25" spans="1:2" x14ac:dyDescent="0.25">
      <c r="A25" s="4" t="s">
        <v>10</v>
      </c>
      <c r="B25" s="5">
        <v>103</v>
      </c>
    </row>
    <row r="26" spans="1:2" x14ac:dyDescent="0.25">
      <c r="A26" s="6" t="s">
        <v>3</v>
      </c>
      <c r="B26">
        <v>17</v>
      </c>
    </row>
    <row r="27" spans="1:2" x14ac:dyDescent="0.25">
      <c r="A27" s="6" t="s">
        <v>4</v>
      </c>
      <c r="B27">
        <v>44</v>
      </c>
    </row>
    <row r="28" spans="1:2" x14ac:dyDescent="0.25">
      <c r="A28" s="6" t="s">
        <v>5</v>
      </c>
      <c r="B28">
        <v>42</v>
      </c>
    </row>
    <row r="29" spans="1:2" x14ac:dyDescent="0.25">
      <c r="A29" s="4" t="s">
        <v>11</v>
      </c>
      <c r="B29" s="5">
        <v>34</v>
      </c>
    </row>
    <row r="30" spans="1:2" x14ac:dyDescent="0.25">
      <c r="A30" s="6" t="s">
        <v>3</v>
      </c>
      <c r="B30">
        <v>8</v>
      </c>
    </row>
    <row r="31" spans="1:2" x14ac:dyDescent="0.25">
      <c r="A31" s="6" t="s">
        <v>4</v>
      </c>
      <c r="B31">
        <v>14</v>
      </c>
    </row>
    <row r="32" spans="1:2" x14ac:dyDescent="0.25">
      <c r="A32" s="6" t="s">
        <v>5</v>
      </c>
      <c r="B32">
        <v>12</v>
      </c>
    </row>
    <row r="33" spans="1:2" x14ac:dyDescent="0.25">
      <c r="A33" s="4" t="s">
        <v>12</v>
      </c>
      <c r="B33" s="5">
        <v>2673</v>
      </c>
    </row>
    <row r="34" spans="1:2" x14ac:dyDescent="0.25">
      <c r="A34" s="6" t="s">
        <v>13</v>
      </c>
      <c r="B34">
        <v>32</v>
      </c>
    </row>
    <row r="35" spans="1:2" x14ac:dyDescent="0.25">
      <c r="A35" s="6" t="s">
        <v>3</v>
      </c>
      <c r="B35">
        <v>175</v>
      </c>
    </row>
    <row r="36" spans="1:2" x14ac:dyDescent="0.25">
      <c r="A36" s="6" t="s">
        <v>4</v>
      </c>
      <c r="B36">
        <v>970</v>
      </c>
    </row>
    <row r="37" spans="1:2" x14ac:dyDescent="0.25">
      <c r="A37" s="6" t="s">
        <v>5</v>
      </c>
      <c r="B37">
        <v>1496</v>
      </c>
    </row>
    <row r="38" spans="1:2" x14ac:dyDescent="0.25">
      <c r="A38" s="4" t="s">
        <v>14</v>
      </c>
      <c r="B38" s="5">
        <v>14</v>
      </c>
    </row>
    <row r="39" spans="1:2" x14ac:dyDescent="0.25">
      <c r="A39" s="6" t="s">
        <v>4</v>
      </c>
      <c r="B39">
        <v>5</v>
      </c>
    </row>
    <row r="40" spans="1:2" x14ac:dyDescent="0.25">
      <c r="A40" s="6" t="s">
        <v>5</v>
      </c>
      <c r="B40">
        <v>9</v>
      </c>
    </row>
    <row r="41" spans="1:2" x14ac:dyDescent="0.25">
      <c r="A41" s="4" t="s">
        <v>15</v>
      </c>
      <c r="B41" s="5">
        <v>160</v>
      </c>
    </row>
    <row r="42" spans="1:2" x14ac:dyDescent="0.25">
      <c r="A42" s="6" t="s">
        <v>13</v>
      </c>
      <c r="B42">
        <v>12</v>
      </c>
    </row>
    <row r="43" spans="1:2" x14ac:dyDescent="0.25">
      <c r="A43" s="6" t="s">
        <v>3</v>
      </c>
      <c r="B43">
        <v>52</v>
      </c>
    </row>
    <row r="44" spans="1:2" x14ac:dyDescent="0.25">
      <c r="A44" s="6" t="s">
        <v>4</v>
      </c>
      <c r="B44">
        <v>40</v>
      </c>
    </row>
    <row r="45" spans="1:2" x14ac:dyDescent="0.25">
      <c r="A45" s="6" t="s">
        <v>5</v>
      </c>
      <c r="B45">
        <v>56</v>
      </c>
    </row>
    <row r="46" spans="1:2" x14ac:dyDescent="0.25">
      <c r="A46" s="4" t="s">
        <v>16</v>
      </c>
      <c r="B46" s="5">
        <v>43</v>
      </c>
    </row>
    <row r="47" spans="1:2" x14ac:dyDescent="0.25">
      <c r="A47" s="6" t="s">
        <v>13</v>
      </c>
      <c r="B47">
        <v>1</v>
      </c>
    </row>
    <row r="48" spans="1:2" x14ac:dyDescent="0.25">
      <c r="A48" s="6" t="s">
        <v>3</v>
      </c>
      <c r="B48">
        <v>1</v>
      </c>
    </row>
    <row r="49" spans="1:2" x14ac:dyDescent="0.25">
      <c r="A49" s="6" t="s">
        <v>4</v>
      </c>
      <c r="B49">
        <v>29</v>
      </c>
    </row>
    <row r="50" spans="1:2" x14ac:dyDescent="0.25">
      <c r="A50" s="6" t="s">
        <v>5</v>
      </c>
      <c r="B50">
        <v>12</v>
      </c>
    </row>
    <row r="51" spans="1:2" x14ac:dyDescent="0.25">
      <c r="A51" s="4" t="s">
        <v>17</v>
      </c>
      <c r="B51" s="5">
        <v>124</v>
      </c>
    </row>
    <row r="52" spans="1:2" x14ac:dyDescent="0.25">
      <c r="A52" s="6" t="s">
        <v>13</v>
      </c>
      <c r="B52">
        <v>12</v>
      </c>
    </row>
    <row r="53" spans="1:2" x14ac:dyDescent="0.25">
      <c r="A53" s="6" t="s">
        <v>3</v>
      </c>
      <c r="B53">
        <v>8</v>
      </c>
    </row>
    <row r="54" spans="1:2" x14ac:dyDescent="0.25">
      <c r="A54" s="6" t="s">
        <v>4</v>
      </c>
      <c r="B54">
        <v>63</v>
      </c>
    </row>
    <row r="55" spans="1:2" x14ac:dyDescent="0.25">
      <c r="A55" s="6" t="s">
        <v>5</v>
      </c>
      <c r="B55">
        <v>41</v>
      </c>
    </row>
    <row r="56" spans="1:2" x14ac:dyDescent="0.25">
      <c r="A56" s="4" t="s">
        <v>18</v>
      </c>
      <c r="B56" s="5">
        <v>329</v>
      </c>
    </row>
    <row r="57" spans="1:2" x14ac:dyDescent="0.25">
      <c r="A57" s="6" t="s">
        <v>3</v>
      </c>
      <c r="B57">
        <v>51</v>
      </c>
    </row>
    <row r="58" spans="1:2" x14ac:dyDescent="0.25">
      <c r="A58" s="6" t="s">
        <v>4</v>
      </c>
      <c r="B58">
        <v>181</v>
      </c>
    </row>
    <row r="59" spans="1:2" x14ac:dyDescent="0.25">
      <c r="A59" s="6" t="s">
        <v>5</v>
      </c>
      <c r="B59">
        <v>97</v>
      </c>
    </row>
    <row r="60" spans="1:2" x14ac:dyDescent="0.25">
      <c r="A60" s="4" t="s">
        <v>19</v>
      </c>
      <c r="B60" s="5">
        <v>42</v>
      </c>
    </row>
    <row r="61" spans="1:2" x14ac:dyDescent="0.25">
      <c r="A61" s="6" t="s">
        <v>3</v>
      </c>
      <c r="B61">
        <v>14</v>
      </c>
    </row>
    <row r="62" spans="1:2" x14ac:dyDescent="0.25">
      <c r="A62" s="6" t="s">
        <v>4</v>
      </c>
      <c r="B62">
        <v>13</v>
      </c>
    </row>
    <row r="63" spans="1:2" x14ac:dyDescent="0.25">
      <c r="A63" s="6" t="s">
        <v>5</v>
      </c>
      <c r="B63">
        <v>15</v>
      </c>
    </row>
    <row r="64" spans="1:2" x14ac:dyDescent="0.25">
      <c r="A64" s="4" t="s">
        <v>20</v>
      </c>
      <c r="B64" s="5">
        <v>9065</v>
      </c>
    </row>
    <row r="65" spans="1:2" x14ac:dyDescent="0.25">
      <c r="A65" s="6" t="s">
        <v>13</v>
      </c>
      <c r="B65">
        <v>9</v>
      </c>
    </row>
    <row r="66" spans="1:2" x14ac:dyDescent="0.25">
      <c r="A66" s="6" t="s">
        <v>3</v>
      </c>
      <c r="B66">
        <v>119</v>
      </c>
    </row>
    <row r="67" spans="1:2" x14ac:dyDescent="0.25">
      <c r="A67" s="6" t="s">
        <v>4</v>
      </c>
      <c r="B67">
        <v>844</v>
      </c>
    </row>
    <row r="68" spans="1:2" x14ac:dyDescent="0.25">
      <c r="A68" s="6" t="s">
        <v>5</v>
      </c>
      <c r="B68">
        <v>8093</v>
      </c>
    </row>
    <row r="69" spans="1:2" x14ac:dyDescent="0.25">
      <c r="A69" s="4" t="s">
        <v>21</v>
      </c>
      <c r="B69" s="5">
        <v>431</v>
      </c>
    </row>
    <row r="70" spans="1:2" x14ac:dyDescent="0.25">
      <c r="A70" s="6" t="s">
        <v>3</v>
      </c>
      <c r="B70">
        <v>45</v>
      </c>
    </row>
    <row r="71" spans="1:2" x14ac:dyDescent="0.25">
      <c r="A71" s="6" t="s">
        <v>4</v>
      </c>
      <c r="B71">
        <v>247</v>
      </c>
    </row>
    <row r="72" spans="1:2" x14ac:dyDescent="0.25">
      <c r="A72" s="6" t="s">
        <v>5</v>
      </c>
      <c r="B72">
        <v>139</v>
      </c>
    </row>
    <row r="73" spans="1:2" x14ac:dyDescent="0.25">
      <c r="A73" s="4" t="s">
        <v>22</v>
      </c>
      <c r="B73" s="5">
        <v>2691</v>
      </c>
    </row>
    <row r="74" spans="1:2" x14ac:dyDescent="0.25">
      <c r="A74" s="6" t="s">
        <v>3</v>
      </c>
      <c r="B74">
        <v>71</v>
      </c>
    </row>
    <row r="75" spans="1:2" x14ac:dyDescent="0.25">
      <c r="A75" s="6" t="s">
        <v>4</v>
      </c>
      <c r="B75">
        <v>1473</v>
      </c>
    </row>
    <row r="76" spans="1:2" x14ac:dyDescent="0.25">
      <c r="A76" s="6" t="s">
        <v>5</v>
      </c>
      <c r="B76">
        <v>1147</v>
      </c>
    </row>
    <row r="77" spans="1:2" x14ac:dyDescent="0.25">
      <c r="A77" s="4" t="s">
        <v>23</v>
      </c>
      <c r="B77" s="5">
        <v>50</v>
      </c>
    </row>
    <row r="78" spans="1:2" x14ac:dyDescent="0.25">
      <c r="A78" s="6" t="s">
        <v>3</v>
      </c>
      <c r="B78">
        <v>10</v>
      </c>
    </row>
    <row r="79" spans="1:2" x14ac:dyDescent="0.25">
      <c r="A79" s="6" t="s">
        <v>4</v>
      </c>
      <c r="B79">
        <v>19</v>
      </c>
    </row>
    <row r="80" spans="1:2" x14ac:dyDescent="0.25">
      <c r="A80" s="6" t="s">
        <v>5</v>
      </c>
      <c r="B80">
        <v>21</v>
      </c>
    </row>
    <row r="81" spans="1:2" x14ac:dyDescent="0.25">
      <c r="A81" s="4" t="s">
        <v>24</v>
      </c>
      <c r="B81" s="5">
        <v>130</v>
      </c>
    </row>
    <row r="82" spans="1:2" x14ac:dyDescent="0.25">
      <c r="A82" s="6" t="s">
        <v>13</v>
      </c>
      <c r="B82">
        <v>3</v>
      </c>
    </row>
    <row r="83" spans="1:2" x14ac:dyDescent="0.25">
      <c r="A83" s="6" t="s">
        <v>3</v>
      </c>
      <c r="B83">
        <v>24</v>
      </c>
    </row>
    <row r="84" spans="1:2" x14ac:dyDescent="0.25">
      <c r="A84" s="6" t="s">
        <v>4</v>
      </c>
      <c r="B84">
        <v>50</v>
      </c>
    </row>
    <row r="85" spans="1:2" x14ac:dyDescent="0.25">
      <c r="A85" s="6" t="s">
        <v>5</v>
      </c>
      <c r="B85">
        <v>53</v>
      </c>
    </row>
    <row r="86" spans="1:2" x14ac:dyDescent="0.25">
      <c r="A86" s="4" t="s">
        <v>25</v>
      </c>
      <c r="B86" s="5">
        <v>51</v>
      </c>
    </row>
    <row r="87" spans="1:2" x14ac:dyDescent="0.25">
      <c r="A87" s="6" t="s">
        <v>3</v>
      </c>
      <c r="B87">
        <v>6</v>
      </c>
    </row>
    <row r="88" spans="1:2" x14ac:dyDescent="0.25">
      <c r="A88" s="6" t="s">
        <v>4</v>
      </c>
      <c r="B88">
        <v>27</v>
      </c>
    </row>
    <row r="89" spans="1:2" x14ac:dyDescent="0.25">
      <c r="A89" s="6" t="s">
        <v>5</v>
      </c>
      <c r="B89">
        <v>18</v>
      </c>
    </row>
    <row r="90" spans="1:2" x14ac:dyDescent="0.25">
      <c r="A90" s="4" t="s">
        <v>26</v>
      </c>
      <c r="B90" s="5">
        <v>234</v>
      </c>
    </row>
    <row r="91" spans="1:2" x14ac:dyDescent="0.25">
      <c r="A91" s="6" t="s">
        <v>3</v>
      </c>
      <c r="B91">
        <v>27</v>
      </c>
    </row>
    <row r="92" spans="1:2" x14ac:dyDescent="0.25">
      <c r="A92" s="6" t="s">
        <v>4</v>
      </c>
      <c r="B92">
        <v>104</v>
      </c>
    </row>
    <row r="93" spans="1:2" x14ac:dyDescent="0.25">
      <c r="A93" s="6" t="s">
        <v>5</v>
      </c>
      <c r="B93">
        <v>103</v>
      </c>
    </row>
    <row r="94" spans="1:2" x14ac:dyDescent="0.25">
      <c r="A94" s="4" t="s">
        <v>27</v>
      </c>
      <c r="B94" s="5">
        <v>73</v>
      </c>
    </row>
    <row r="95" spans="1:2" x14ac:dyDescent="0.25">
      <c r="A95" s="6" t="s">
        <v>3</v>
      </c>
      <c r="B95">
        <v>13</v>
      </c>
    </row>
    <row r="96" spans="1:2" x14ac:dyDescent="0.25">
      <c r="A96" s="6" t="s">
        <v>4</v>
      </c>
      <c r="B96">
        <v>29</v>
      </c>
    </row>
    <row r="97" spans="1:2" x14ac:dyDescent="0.25">
      <c r="A97" s="6" t="s">
        <v>5</v>
      </c>
      <c r="B97">
        <v>31</v>
      </c>
    </row>
    <row r="98" spans="1:2" x14ac:dyDescent="0.25">
      <c r="A98" s="4" t="s">
        <v>28</v>
      </c>
      <c r="B98" s="5">
        <v>101</v>
      </c>
    </row>
    <row r="99" spans="1:2" x14ac:dyDescent="0.25">
      <c r="A99" s="6" t="s">
        <v>13</v>
      </c>
      <c r="B99">
        <v>1</v>
      </c>
    </row>
    <row r="100" spans="1:2" x14ac:dyDescent="0.25">
      <c r="A100" s="6" t="s">
        <v>3</v>
      </c>
      <c r="B100">
        <v>10</v>
      </c>
    </row>
    <row r="101" spans="1:2" x14ac:dyDescent="0.25">
      <c r="A101" s="6" t="s">
        <v>4</v>
      </c>
      <c r="B101">
        <v>6</v>
      </c>
    </row>
    <row r="102" spans="1:2" x14ac:dyDescent="0.25">
      <c r="A102" s="6" t="s">
        <v>5</v>
      </c>
      <c r="B102">
        <v>84</v>
      </c>
    </row>
    <row r="103" spans="1:2" x14ac:dyDescent="0.25">
      <c r="A103" s="4" t="s">
        <v>29</v>
      </c>
      <c r="B103" s="5">
        <v>209</v>
      </c>
    </row>
    <row r="104" spans="1:2" x14ac:dyDescent="0.25">
      <c r="A104" s="6" t="s">
        <v>13</v>
      </c>
      <c r="B104">
        <v>2</v>
      </c>
    </row>
    <row r="105" spans="1:2" x14ac:dyDescent="0.25">
      <c r="A105" s="6" t="s">
        <v>3</v>
      </c>
      <c r="B105">
        <v>5</v>
      </c>
    </row>
    <row r="106" spans="1:2" x14ac:dyDescent="0.25">
      <c r="A106" s="6" t="s">
        <v>4</v>
      </c>
      <c r="B106">
        <v>29</v>
      </c>
    </row>
    <row r="107" spans="1:2" x14ac:dyDescent="0.25">
      <c r="A107" s="6" t="s">
        <v>5</v>
      </c>
      <c r="B107">
        <v>173</v>
      </c>
    </row>
    <row r="108" spans="1:2" x14ac:dyDescent="0.25">
      <c r="A108" s="4" t="s">
        <v>30</v>
      </c>
      <c r="B108" s="5">
        <v>312</v>
      </c>
    </row>
    <row r="109" spans="1:2" x14ac:dyDescent="0.25">
      <c r="A109" s="6" t="s">
        <v>13</v>
      </c>
      <c r="B109">
        <v>69</v>
      </c>
    </row>
    <row r="110" spans="1:2" x14ac:dyDescent="0.25">
      <c r="A110" s="6" t="s">
        <v>3</v>
      </c>
      <c r="B110">
        <v>119</v>
      </c>
    </row>
    <row r="111" spans="1:2" x14ac:dyDescent="0.25">
      <c r="A111" s="6" t="s">
        <v>4</v>
      </c>
      <c r="B111">
        <v>11</v>
      </c>
    </row>
    <row r="112" spans="1:2" x14ac:dyDescent="0.25">
      <c r="A112" s="6" t="s">
        <v>5</v>
      </c>
      <c r="B112">
        <v>113</v>
      </c>
    </row>
    <row r="113" spans="1:2" x14ac:dyDescent="0.25">
      <c r="A113" s="4" t="s">
        <v>31</v>
      </c>
      <c r="B113" s="5">
        <v>85</v>
      </c>
    </row>
    <row r="114" spans="1:2" x14ac:dyDescent="0.25">
      <c r="A114" s="6" t="s">
        <v>3</v>
      </c>
      <c r="B114">
        <v>12</v>
      </c>
    </row>
    <row r="115" spans="1:2" x14ac:dyDescent="0.25">
      <c r="A115" s="6" t="s">
        <v>4</v>
      </c>
      <c r="B115">
        <v>1</v>
      </c>
    </row>
    <row r="116" spans="1:2" x14ac:dyDescent="0.25">
      <c r="A116" s="6" t="s">
        <v>5</v>
      </c>
      <c r="B116">
        <v>72</v>
      </c>
    </row>
    <row r="117" spans="1:2" x14ac:dyDescent="0.25">
      <c r="A117" s="4" t="s">
        <v>32</v>
      </c>
      <c r="B117" s="5">
        <v>3</v>
      </c>
    </row>
    <row r="118" spans="1:2" x14ac:dyDescent="0.25">
      <c r="A118" s="6" t="s">
        <v>4</v>
      </c>
      <c r="B118">
        <v>1</v>
      </c>
    </row>
    <row r="119" spans="1:2" x14ac:dyDescent="0.25">
      <c r="A119" s="6" t="s">
        <v>5</v>
      </c>
      <c r="B119">
        <v>2</v>
      </c>
    </row>
    <row r="120" spans="1:2" x14ac:dyDescent="0.25">
      <c r="A120" s="4" t="s">
        <v>33</v>
      </c>
      <c r="B120" s="5">
        <v>11</v>
      </c>
    </row>
    <row r="121" spans="1:2" x14ac:dyDescent="0.25">
      <c r="A121" s="6" t="s">
        <v>3</v>
      </c>
      <c r="B121">
        <v>3</v>
      </c>
    </row>
    <row r="122" spans="1:2" x14ac:dyDescent="0.25">
      <c r="A122" s="6" t="s">
        <v>4</v>
      </c>
      <c r="B122">
        <v>2</v>
      </c>
    </row>
    <row r="123" spans="1:2" x14ac:dyDescent="0.25">
      <c r="A123" s="6" t="s">
        <v>5</v>
      </c>
      <c r="B123">
        <v>6</v>
      </c>
    </row>
    <row r="124" spans="1:2" x14ac:dyDescent="0.25">
      <c r="A124" s="4" t="s">
        <v>34</v>
      </c>
      <c r="B124" s="5">
        <v>614</v>
      </c>
    </row>
    <row r="125" spans="1:2" x14ac:dyDescent="0.25">
      <c r="A125" s="6" t="s">
        <v>13</v>
      </c>
      <c r="B125">
        <v>22</v>
      </c>
    </row>
    <row r="126" spans="1:2" x14ac:dyDescent="0.25">
      <c r="A126" s="6" t="s">
        <v>3</v>
      </c>
      <c r="B126">
        <v>6</v>
      </c>
    </row>
    <row r="127" spans="1:2" x14ac:dyDescent="0.25">
      <c r="A127" s="6" t="s">
        <v>4</v>
      </c>
      <c r="B127">
        <v>105</v>
      </c>
    </row>
    <row r="128" spans="1:2" x14ac:dyDescent="0.25">
      <c r="A128" s="6" t="s">
        <v>5</v>
      </c>
      <c r="B128">
        <v>481</v>
      </c>
    </row>
    <row r="129" spans="1:2" x14ac:dyDescent="0.25">
      <c r="A129" s="4" t="s">
        <v>35</v>
      </c>
      <c r="B129" s="5">
        <v>4</v>
      </c>
    </row>
    <row r="130" spans="1:2" x14ac:dyDescent="0.25">
      <c r="A130" s="6" t="s">
        <v>13</v>
      </c>
      <c r="B130">
        <v>2</v>
      </c>
    </row>
    <row r="131" spans="1:2" x14ac:dyDescent="0.25">
      <c r="A131" s="6" t="s">
        <v>4</v>
      </c>
      <c r="B131">
        <v>2</v>
      </c>
    </row>
    <row r="132" spans="1:2" x14ac:dyDescent="0.25">
      <c r="A132" s="7" t="s">
        <v>36</v>
      </c>
      <c r="B132" s="8">
        <v>19031</v>
      </c>
    </row>
  </sheetData>
  <mergeCells count="1">
    <mergeCell ref="A1:B1"/>
  </mergeCells>
  <printOptions horizontalCentered="1"/>
  <pageMargins left="0" right="0" top="0.7" bottom="0.75" header="0.3" footer="0.3"/>
  <pageSetup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Tabulation 1</vt:lpstr>
      <vt:lpstr>Eff &amp; Masse sal Août 24 vs 25</vt:lpstr>
      <vt:lpstr>Ev.Pens par catégorie Excel</vt:lpstr>
      <vt:lpstr>'Tabulation 1'!Print_Area</vt:lpstr>
      <vt:lpstr>'Eff &amp; Masse sal Août 24 vs 25'!Print_Titles</vt:lpstr>
      <vt:lpstr>'Ev.Pens par catégorie Excel'!Print_Titles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 Michel Silin</dc:creator>
  <cp:lastModifiedBy>Jean Michel Silin</cp:lastModifiedBy>
  <cp:lastPrinted>2025-10-03T16:10:47Z</cp:lastPrinted>
  <dcterms:created xsi:type="dcterms:W3CDTF">2025-10-02T20:22:31Z</dcterms:created>
  <dcterms:modified xsi:type="dcterms:W3CDTF">2025-10-03T16:40:57Z</dcterms:modified>
</cp:coreProperties>
</file>